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75" yWindow="65386" windowWidth="15150" windowHeight="9585" activeTab="0"/>
  </bookViews>
  <sheets>
    <sheet name="Winter wheat" sheetId="1" r:id="rId1"/>
    <sheet name="Malting barley" sheetId="2" r:id="rId2"/>
    <sheet name="Winter oilseed rape" sheetId="3" r:id="rId3"/>
    <sheet name="Potato let" sheetId="4" r:id="rId4"/>
    <sheet name="Crop 5" sheetId="5" r:id="rId5"/>
    <sheet name="Crop 6" sheetId="6" r:id="rId6"/>
    <sheet name="Crop 7" sheetId="7" r:id="rId7"/>
    <sheet name="Crop 8" sheetId="8" r:id="rId8"/>
    <sheet name="Crop 9" sheetId="9" r:id="rId9"/>
    <sheet name="Crop 10" sheetId="10" r:id="rId10"/>
    <sheet name="P &amp; L" sheetId="11" r:id="rId11"/>
    <sheet name="Conversion Chart" sheetId="12" r:id="rId12"/>
    <sheet name="Fixed Costs" sheetId="13" r:id="rId13"/>
    <sheet name="Balance Sheet" sheetId="14" r:id="rId14"/>
    <sheet name="Cashflow" sheetId="15" r:id="rId15"/>
    <sheet name="Livestock 1" sheetId="16" r:id="rId16"/>
    <sheet name="Livestock 2" sheetId="17" r:id="rId17"/>
    <sheet name="Livestock 3" sheetId="18" r:id="rId18"/>
    <sheet name="Livestock 4" sheetId="19" r:id="rId19"/>
    <sheet name="Livestock 5" sheetId="20" r:id="rId20"/>
  </sheets>
  <externalReferences>
    <externalReference r:id="rId23"/>
    <externalReference r:id="rId24"/>
  </externalReferences>
  <definedNames>
    <definedName name="Fertiliser">'[1]Fertiliser'!$A$4:$A$76</definedName>
    <definedName name="FertiliserPrices">OFFSET('[1]Fertiliser'!$A$4,0,0,COUNTA('[1]Fertiliser'!$A:$A),2)</definedName>
    <definedName name="Fertiliserunits">OFFSET('[1]Fertiliser'!$A$4,0,0,COUNTA('[1]Fertiliser'!$A:$A),5)</definedName>
    <definedName name="_xlnm.Print_Area" localSheetId="13">'Balance Sheet'!$A$1:$E$40</definedName>
    <definedName name="_xlnm.Print_Area" localSheetId="14">'Cashflow'!$A$1:$M$73</definedName>
    <definedName name="_xlnm.Print_Area" localSheetId="9">'Crop 10'!$A$1:$J$71</definedName>
    <definedName name="_xlnm.Print_Area" localSheetId="4">'Crop 5'!$A$1:$J$71</definedName>
    <definedName name="_xlnm.Print_Area" localSheetId="5">'Crop 6'!$A$1:$J$71</definedName>
    <definedName name="_xlnm.Print_Area" localSheetId="6">'Crop 7'!$A$1:$J$71</definedName>
    <definedName name="_xlnm.Print_Area" localSheetId="7">'Crop 8'!$A$1:$J$71</definedName>
    <definedName name="_xlnm.Print_Area" localSheetId="8">'Crop 9'!$A$1:$J$71</definedName>
    <definedName name="_xlnm.Print_Area" localSheetId="15">'Livestock 1'!$A$1:$J$64</definedName>
    <definedName name="_xlnm.Print_Area" localSheetId="16">'Livestock 2'!$A$1:$J$64</definedName>
    <definedName name="_xlnm.Print_Area" localSheetId="17">'Livestock 3'!$A$1:$J$64</definedName>
    <definedName name="_xlnm.Print_Area" localSheetId="18">'Livestock 4'!$A$1:$J$64</definedName>
    <definedName name="_xlnm.Print_Area" localSheetId="19">'Livestock 5'!$A$1:$J$64</definedName>
    <definedName name="_xlnm.Print_Area" localSheetId="1">'Malting barley'!$A$1:$J$71</definedName>
    <definedName name="_xlnm.Print_Area" localSheetId="10">'P &amp; L'!$A$1:$F$47</definedName>
    <definedName name="_xlnm.Print_Area" localSheetId="3">'Potato let'!$A$1:$J$71</definedName>
    <definedName name="_xlnm.Print_Area" localSheetId="2">'Winter oilseed rape'!$A$1:$J$71</definedName>
    <definedName name="_xlnm.Print_Area" localSheetId="0">'Winter wheat'!$A$1:$J$71</definedName>
    <definedName name="_xlnm.Print_Titles" localSheetId="14">'Cashflow'!$3:$3</definedName>
    <definedName name="Wholefarmdata">'[2]WholeFarmData'!$B$6:$X$13</definedName>
  </definedNames>
  <calcPr fullCalcOnLoad="1"/>
</workbook>
</file>

<file path=xl/sharedStrings.xml><?xml version="1.0" encoding="utf-8"?>
<sst xmlns="http://schemas.openxmlformats.org/spreadsheetml/2006/main" count="2347" uniqueCount="238">
  <si>
    <t>Hectares</t>
  </si>
  <si>
    <t>£/ha</t>
  </si>
  <si>
    <t>Variable Costs</t>
  </si>
  <si>
    <t xml:space="preserve">Seed </t>
  </si>
  <si>
    <t>Fertiliser</t>
  </si>
  <si>
    <t>@</t>
  </si>
  <si>
    <t>Herbicide</t>
  </si>
  <si>
    <t>Glyphosate</t>
  </si>
  <si>
    <t>Slug Pellets</t>
  </si>
  <si>
    <t>Other Sprays</t>
  </si>
  <si>
    <t>Ploughing</t>
  </si>
  <si>
    <t>Cultivating</t>
  </si>
  <si>
    <t>Sowing</t>
  </si>
  <si>
    <t>Spraying</t>
  </si>
  <si>
    <t>Other</t>
  </si>
  <si>
    <t>Casual Labour</t>
  </si>
  <si>
    <t>Other Crop Expenses</t>
  </si>
  <si>
    <t>Flame Weeding</t>
  </si>
  <si>
    <t>Brush weeding</t>
  </si>
  <si>
    <t>Weeding</t>
  </si>
  <si>
    <t>Grading</t>
  </si>
  <si>
    <t>Total Output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</si>
  <si>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</si>
  <si>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</si>
  <si>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</si>
  <si>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</si>
  <si>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</si>
  <si>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</si>
  <si>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</si>
  <si>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</si>
  <si>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</si>
  <si>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</si>
  <si>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</si>
  <si>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</si>
  <si>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</si>
  <si>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>£</t>
  </si>
  <si>
    <t>t/ha @</t>
  </si>
  <si>
    <t>Seed/plugs</t>
  </si>
  <si>
    <t>Total Fertiliser</t>
  </si>
  <si>
    <t>Total Weed control</t>
  </si>
  <si>
    <t>Total Casual Labour</t>
  </si>
  <si>
    <t>Total contracting</t>
  </si>
  <si>
    <t>Miscellaneous</t>
  </si>
  <si>
    <t>Straw mulch</t>
  </si>
  <si>
    <t>Irrigation</t>
  </si>
  <si>
    <t>Packaging</t>
  </si>
  <si>
    <t>Total Miscellaneous</t>
  </si>
  <si>
    <t>Plugs</t>
  </si>
  <si>
    <t>Transplants</t>
  </si>
  <si>
    <t>£/t</t>
  </si>
  <si>
    <t>Ware</t>
  </si>
  <si>
    <t>2nd Grade</t>
  </si>
  <si>
    <t>3rd Grade</t>
  </si>
  <si>
    <t>Yield</t>
  </si>
  <si>
    <t>Gross Margin</t>
  </si>
  <si>
    <t>Enter percentage of totals in each month</t>
  </si>
  <si>
    <t>Total seeds</t>
  </si>
  <si>
    <t></t>
  </si>
  <si>
    <t>SAC 2007</t>
  </si>
  <si>
    <t>Total</t>
  </si>
  <si>
    <t>Contracting</t>
  </si>
  <si>
    <t>Feed</t>
  </si>
  <si>
    <t>Seeds/Plugs</t>
  </si>
  <si>
    <t>Livestock 1</t>
  </si>
  <si>
    <t>Lambs Fat</t>
  </si>
  <si>
    <t>Lambs store</t>
  </si>
  <si>
    <t>Cast ewes</t>
  </si>
  <si>
    <t>Wool</t>
  </si>
  <si>
    <t>Tups</t>
  </si>
  <si>
    <t>Less</t>
  </si>
  <si>
    <t>Gimmers</t>
  </si>
  <si>
    <t>Number</t>
  </si>
  <si>
    <t>£/head</t>
  </si>
  <si>
    <t>Total Sales</t>
  </si>
  <si>
    <t>Total Replacements</t>
  </si>
  <si>
    <t>Gross Output</t>
  </si>
  <si>
    <t>Barley</t>
  </si>
  <si>
    <t>Concentrates</t>
  </si>
  <si>
    <t>Forage</t>
  </si>
  <si>
    <t>Minerals</t>
  </si>
  <si>
    <t>Total feed</t>
  </si>
  <si>
    <t>Vet &amp; Med</t>
  </si>
  <si>
    <t>Vet</t>
  </si>
  <si>
    <t>Drugs</t>
  </si>
  <si>
    <t>Total Vet &amp; Med</t>
  </si>
  <si>
    <t>Bedding</t>
  </si>
  <si>
    <t>Haulage</t>
  </si>
  <si>
    <t>Commission</t>
  </si>
  <si>
    <t>Clipping</t>
  </si>
  <si>
    <t>Gathering</t>
  </si>
  <si>
    <t>Scanning</t>
  </si>
  <si>
    <t>Tags</t>
  </si>
  <si>
    <t xml:space="preserve">Other </t>
  </si>
  <si>
    <t>Gross Margin per head</t>
  </si>
  <si>
    <t>Livestock 2</t>
  </si>
  <si>
    <t>Livestock 3</t>
  </si>
  <si>
    <t>Livestock 4</t>
  </si>
  <si>
    <t>Less Replacements</t>
  </si>
  <si>
    <t>Casual Labour - Crops</t>
  </si>
  <si>
    <t>Miscellaneous - Crops</t>
  </si>
  <si>
    <t>Miscellaneous - Livestock</t>
  </si>
  <si>
    <t>Casual Labour - Livestock</t>
  </si>
  <si>
    <t>Total Variable Costs</t>
  </si>
  <si>
    <t>Fixed Costs</t>
  </si>
  <si>
    <t>FIXED COSTS</t>
  </si>
  <si>
    <t>Labour</t>
  </si>
  <si>
    <t>Part-time Labour</t>
  </si>
  <si>
    <t>Regular Labour</t>
  </si>
  <si>
    <t>Machinery</t>
  </si>
  <si>
    <t>Repairs</t>
  </si>
  <si>
    <t>Depreciation</t>
  </si>
  <si>
    <t>Fuel &amp; Electricity</t>
  </si>
  <si>
    <t>Leasing</t>
  </si>
  <si>
    <t>Property Repairs</t>
  </si>
  <si>
    <t>Fencing</t>
  </si>
  <si>
    <t>Drainage</t>
  </si>
  <si>
    <t>General</t>
  </si>
  <si>
    <t>Insurances</t>
  </si>
  <si>
    <t>Telephone</t>
  </si>
  <si>
    <t>Accountant and Legal</t>
  </si>
  <si>
    <t>Bank Interest</t>
  </si>
  <si>
    <t>TOTAL FIXED COSTS</t>
  </si>
  <si>
    <t>Personal Drawings</t>
  </si>
  <si>
    <t>GROSS OUTPUT</t>
  </si>
  <si>
    <t>Crops</t>
  </si>
  <si>
    <t>TOTAL FARM GROSS OUTPUT</t>
  </si>
  <si>
    <t>Crop Variable Costs</t>
  </si>
  <si>
    <t>seed</t>
  </si>
  <si>
    <t>fertiliser</t>
  </si>
  <si>
    <t>contract &amp; casual</t>
  </si>
  <si>
    <t>Livestock Variable Costs</t>
  </si>
  <si>
    <t>TOTAL VARIABLE COSTS</t>
  </si>
  <si>
    <t>TOTAL GROSS MARGIN</t>
  </si>
  <si>
    <t>Enter below your annual fixed costs</t>
  </si>
  <si>
    <t>Labour (not casual or contract)</t>
  </si>
  <si>
    <t>Overheads</t>
  </si>
  <si>
    <t>Bank interest</t>
  </si>
  <si>
    <t xml:space="preserve">EXPENDITURE </t>
  </si>
  <si>
    <t>Total Fixed Costs</t>
  </si>
  <si>
    <t>Interest rate on Overdraft</t>
  </si>
  <si>
    <t>Capital Expenditure</t>
  </si>
  <si>
    <t>Capital Introduced</t>
  </si>
  <si>
    <t>Total Inflow</t>
  </si>
  <si>
    <t>Total Outflow</t>
  </si>
  <si>
    <t>Total Income</t>
  </si>
  <si>
    <t>Cash flow for month</t>
  </si>
  <si>
    <t>Opening Bank Balance</t>
  </si>
  <si>
    <t>Closing Bank Balance</t>
  </si>
  <si>
    <t>Cashflow</t>
  </si>
  <si>
    <t>Net Profit</t>
  </si>
  <si>
    <t>Livestock</t>
  </si>
  <si>
    <t>miscellaneous crop expenses</t>
  </si>
  <si>
    <t>Profit &amp; Loss Account</t>
  </si>
  <si>
    <t>FIXED COSTS - Entry Sheet</t>
  </si>
  <si>
    <t>Crop 10</t>
  </si>
  <si>
    <t>Crop 9</t>
  </si>
  <si>
    <t>Crop 8</t>
  </si>
  <si>
    <t>Crop 7</t>
  </si>
  <si>
    <t>Crop 6</t>
  </si>
  <si>
    <t>Crop 5</t>
  </si>
  <si>
    <t xml:space="preserve">Egg sales - dozens </t>
  </si>
  <si>
    <t>Conversion Chart for small scale cropping</t>
  </si>
  <si>
    <t>1 hectare</t>
  </si>
  <si>
    <t>=</t>
  </si>
  <si>
    <t>2.4711 acres</t>
  </si>
  <si>
    <t>10,000 square metres</t>
  </si>
  <si>
    <t>1 acre</t>
  </si>
  <si>
    <t>4,046.9 square metres</t>
  </si>
  <si>
    <t>from</t>
  </si>
  <si>
    <t>to</t>
  </si>
  <si>
    <t>multiply by</t>
  </si>
  <si>
    <t>square feet</t>
  </si>
  <si>
    <t>square metres</t>
  </si>
  <si>
    <t>square metres(m2)</t>
  </si>
  <si>
    <t>square yards(yd2)</t>
  </si>
  <si>
    <t>square yards</t>
  </si>
  <si>
    <t>acres</t>
  </si>
  <si>
    <t>hectares</t>
  </si>
  <si>
    <t>Quick Lookup</t>
  </si>
  <si>
    <t>yd2</t>
  </si>
  <si>
    <t>m2</t>
  </si>
  <si>
    <t>ASSETS</t>
  </si>
  <si>
    <t>Cash/Shares</t>
  </si>
  <si>
    <t>Sundry Debtors</t>
  </si>
  <si>
    <t>Valuation Livestock</t>
  </si>
  <si>
    <t>Valuation Crops</t>
  </si>
  <si>
    <t>Machinery and Equipment</t>
  </si>
  <si>
    <t>Buildings</t>
  </si>
  <si>
    <t>Land</t>
  </si>
  <si>
    <t>Other (specify)</t>
  </si>
  <si>
    <t>TOTAL ASSETS</t>
  </si>
  <si>
    <t>LIABILITIES</t>
  </si>
  <si>
    <t>Bank/Building Society Overdraft</t>
  </si>
  <si>
    <t>Creditors</t>
  </si>
  <si>
    <t>Loans</t>
  </si>
  <si>
    <t>NET WORTH</t>
  </si>
  <si>
    <t>TOTAL LIABILITIES</t>
  </si>
  <si>
    <t>CAPITAL ACCOUNT</t>
  </si>
  <si>
    <t>Net Worth at Start</t>
  </si>
  <si>
    <t>Capital introduced</t>
  </si>
  <si>
    <t>Revaluation adjustments</t>
  </si>
  <si>
    <t>Add Net Profit</t>
  </si>
  <si>
    <t>Less Net Drawings plus Tax</t>
  </si>
  <si>
    <t>Net Worth at Close</t>
  </si>
  <si>
    <t>Indicators</t>
  </si>
  <si>
    <t>Percentage Owned (%)</t>
  </si>
  <si>
    <t>RECHECK</t>
  </si>
  <si>
    <t>Year 1</t>
  </si>
  <si>
    <t>Winter Wheat</t>
  </si>
  <si>
    <t xml:space="preserve">Grain </t>
  </si>
  <si>
    <t xml:space="preserve">Straw </t>
  </si>
  <si>
    <t xml:space="preserve"> </t>
  </si>
  <si>
    <t>Fertiliser - 5:24:24</t>
  </si>
  <si>
    <t>Fertiliser - 34.5% N</t>
  </si>
  <si>
    <t>Fungicide</t>
  </si>
  <si>
    <t>Other sprays</t>
  </si>
  <si>
    <t>Other crop expenses</t>
  </si>
  <si>
    <t>Malting spring barley</t>
  </si>
  <si>
    <t>Grain Sales</t>
  </si>
  <si>
    <t>Straw sales</t>
  </si>
  <si>
    <t>Fertiliser - 8:20:30</t>
  </si>
  <si>
    <t>Fertiliser - 34.5%N</t>
  </si>
  <si>
    <t>Other crop  expenses</t>
  </si>
  <si>
    <t>Winter Oilseed rape</t>
  </si>
  <si>
    <t>Grain sales</t>
  </si>
  <si>
    <t xml:space="preserve">Fertiliser - 34%N  </t>
  </si>
  <si>
    <t>Potato let</t>
  </si>
  <si>
    <t>Let of land</t>
  </si>
  <si>
    <t xml:space="preserve"> Other crop expenses</t>
  </si>
  <si>
    <t>Livestock 5</t>
  </si>
  <si>
    <t>Rates /water charge /Misc</t>
  </si>
  <si>
    <t xml:space="preserve">Miscellaneous income : </t>
  </si>
  <si>
    <t>Agronomy</t>
  </si>
  <si>
    <t>agronomy</t>
  </si>
  <si>
    <t>Total Agronomy</t>
  </si>
  <si>
    <t>Let of Potato Store</t>
  </si>
  <si>
    <t xml:space="preserve">Rent </t>
  </si>
  <si>
    <t>Potato Shed Rent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</si>
</sst>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_ ;\-0\ "/>
    <numFmt numFmtId="166" formatCode="&quot;£&quot;#,##0"/>
    <numFmt numFmtId="167" formatCode="#,##0_ ;\-#,##0\ "/>
    <numFmt numFmtId="168" formatCode="0.00_)"/>
    <numFmt numFmtId="169" formatCode="0.0%"/>
    <numFmt numFmtId="170" formatCode="#,##0.0"/>
    <numFmt numFmtId="171" formatCode="0.00000000000"/>
    <numFmt numFmtId="172" formatCode="0.000000000000"/>
    <numFmt numFmtId="173" formatCode="0.00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-mmm"/>
  </numFmts>
  <fonts count="50">
    <font>
      <sz val="10"/>
      <name val="Times New Roman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Symbol"/>
      <family val="1"/>
    </font>
    <font>
      <sz val="11"/>
      <color indexed="41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0"/>
    </font>
    <font>
      <sz val="11"/>
      <name val="Times New Roman"/>
      <family val="0"/>
    </font>
    <font>
      <b/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1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4" fontId="5" fillId="33" borderId="0" xfId="44" applyNumberFormat="1" applyFont="1" applyFill="1" applyAlignment="1">
      <alignment horizontal="center"/>
    </xf>
    <xf numFmtId="44" fontId="5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44" fontId="6" fillId="33" borderId="0" xfId="44" applyFont="1" applyFill="1" applyAlignment="1">
      <alignment horizontal="center"/>
    </xf>
    <xf numFmtId="44" fontId="6" fillId="33" borderId="0" xfId="0" applyNumberFormat="1" applyFont="1" applyFill="1" applyAlignment="1">
      <alignment/>
    </xf>
    <xf numFmtId="44" fontId="6" fillId="33" borderId="0" xfId="44" applyNumberFormat="1" applyFont="1" applyFill="1" applyAlignment="1">
      <alignment horizontal="center"/>
    </xf>
    <xf numFmtId="44" fontId="6" fillId="33" borderId="0" xfId="0" applyNumberFormat="1" applyFont="1" applyFill="1" applyAlignment="1">
      <alignment horizontal="center"/>
    </xf>
    <xf numFmtId="44" fontId="6" fillId="34" borderId="0" xfId="44" applyFont="1" applyFill="1" applyAlignment="1" applyProtection="1">
      <alignment horizontal="center"/>
      <protection locked="0"/>
    </xf>
    <xf numFmtId="2" fontId="6" fillId="33" borderId="0" xfId="0" applyNumberFormat="1" applyFont="1" applyFill="1" applyAlignment="1" applyProtection="1">
      <alignment horizontal="center"/>
      <protection locked="0"/>
    </xf>
    <xf numFmtId="44" fontId="6" fillId="33" borderId="0" xfId="44" applyFont="1" applyFill="1" applyAlignment="1" applyProtection="1">
      <alignment horizontal="center"/>
      <protection locked="0"/>
    </xf>
    <xf numFmtId="44" fontId="5" fillId="33" borderId="10" xfId="0" applyNumberFormat="1" applyFont="1" applyFill="1" applyBorder="1" applyAlignment="1">
      <alignment/>
    </xf>
    <xf numFmtId="44" fontId="5" fillId="33" borderId="11" xfId="44" applyNumberFormat="1" applyFont="1" applyFill="1" applyBorder="1" applyAlignment="1">
      <alignment horizontal="center"/>
    </xf>
    <xf numFmtId="44" fontId="5" fillId="33" borderId="11" xfId="0" applyNumberFormat="1" applyFont="1" applyFill="1" applyBorder="1" applyAlignment="1">
      <alignment horizontal="center"/>
    </xf>
    <xf numFmtId="44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44" fontId="6" fillId="33" borderId="11" xfId="44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4" fontId="5" fillId="33" borderId="0" xfId="44" applyNumberFormat="1" applyFont="1" applyFill="1" applyBorder="1" applyAlignment="1">
      <alignment horizontal="center"/>
    </xf>
    <xf numFmtId="44" fontId="8" fillId="33" borderId="0" xfId="0" applyNumberFormat="1" applyFont="1" applyFill="1" applyAlignment="1">
      <alignment horizontal="center"/>
    </xf>
    <xf numFmtId="165" fontId="8" fillId="33" borderId="0" xfId="0" applyNumberFormat="1" applyFont="1" applyFill="1" applyAlignment="1">
      <alignment horizontal="center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 horizontal="center"/>
      <protection locked="0"/>
    </xf>
    <xf numFmtId="9" fontId="6" fillId="34" borderId="12" xfId="0" applyNumberFormat="1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right"/>
    </xf>
    <xf numFmtId="44" fontId="6" fillId="33" borderId="0" xfId="0" applyNumberFormat="1" applyFont="1" applyFill="1" applyBorder="1" applyAlignment="1" applyProtection="1">
      <alignment horizontal="center"/>
      <protection locked="0"/>
    </xf>
    <xf numFmtId="16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 applyProtection="1">
      <alignment horizontal="right"/>
      <protection locked="0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 applyProtection="1">
      <alignment horizontal="right"/>
      <protection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5" fillId="33" borderId="0" xfId="0" applyNumberFormat="1" applyFont="1" applyFill="1" applyBorder="1" applyAlignment="1">
      <alignment horizontal="right"/>
    </xf>
    <xf numFmtId="169" fontId="6" fillId="34" borderId="0" xfId="0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 horizontal="right"/>
      <protection locked="0"/>
    </xf>
    <xf numFmtId="3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11" xfId="0" applyFont="1" applyFill="1" applyBorder="1" applyAlignment="1">
      <alignment horizontal="right"/>
    </xf>
    <xf numFmtId="3" fontId="6" fillId="33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/>
    </xf>
    <xf numFmtId="0" fontId="3" fillId="33" borderId="14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Alignment="1">
      <alignment horizontal="right"/>
    </xf>
    <xf numFmtId="168" fontId="11" fillId="33" borderId="0" xfId="0" applyNumberFormat="1" applyFont="1" applyFill="1" applyAlignment="1" applyProtection="1">
      <alignment horizontal="left"/>
      <protection/>
    </xf>
    <xf numFmtId="167" fontId="11" fillId="33" borderId="0" xfId="0" applyNumberFormat="1" applyFont="1" applyFill="1" applyAlignment="1" applyProtection="1">
      <alignment horizontal="right"/>
      <protection/>
    </xf>
    <xf numFmtId="42" fontId="3" fillId="33" borderId="0" xfId="0" applyNumberFormat="1" applyFont="1" applyFill="1" applyAlignment="1">
      <alignment horizontal="righ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10" fontId="6" fillId="34" borderId="12" xfId="0" applyNumberFormat="1" applyFont="1" applyFill="1" applyBorder="1" applyAlignment="1" applyProtection="1">
      <alignment horizontal="center"/>
      <protection locked="0"/>
    </xf>
    <xf numFmtId="10" fontId="6" fillId="33" borderId="0" xfId="0" applyNumberFormat="1" applyFont="1" applyFill="1" applyAlignment="1">
      <alignment horizontal="center"/>
    </xf>
    <xf numFmtId="10" fontId="6" fillId="33" borderId="0" xfId="0" applyNumberFormat="1" applyFont="1" applyFill="1" applyAlignment="1">
      <alignment/>
    </xf>
    <xf numFmtId="10" fontId="5" fillId="33" borderId="0" xfId="0" applyNumberFormat="1" applyFont="1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23" xfId="0" applyFont="1" applyBorder="1" applyAlignment="1">
      <alignment horizontal="center"/>
    </xf>
    <xf numFmtId="3" fontId="14" fillId="0" borderId="23" xfId="0" applyNumberFormat="1" applyFont="1" applyBorder="1" applyAlignment="1" applyProtection="1">
      <alignment/>
      <protection locked="0"/>
    </xf>
    <xf numFmtId="3" fontId="14" fillId="0" borderId="24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3" fontId="14" fillId="0" borderId="24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3" xfId="0" applyNumberFormat="1" applyFont="1" applyBorder="1" applyAlignment="1" applyProtection="1">
      <alignment/>
      <protection/>
    </xf>
    <xf numFmtId="3" fontId="13" fillId="0" borderId="23" xfId="0" applyNumberFormat="1" applyFont="1" applyBorder="1" applyAlignment="1">
      <alignment/>
    </xf>
    <xf numFmtId="3" fontId="14" fillId="0" borderId="24" xfId="0" applyNumberFormat="1" applyFont="1" applyBorder="1" applyAlignment="1" applyProtection="1">
      <alignment/>
      <protection/>
    </xf>
    <xf numFmtId="3" fontId="14" fillId="0" borderId="0" xfId="0" applyNumberFormat="1" applyFont="1" applyAlignment="1">
      <alignment/>
    </xf>
    <xf numFmtId="0" fontId="14" fillId="0" borderId="0" xfId="0" applyFont="1" applyAlignment="1" applyProtection="1">
      <alignment/>
      <protection/>
    </xf>
    <xf numFmtId="3" fontId="14" fillId="0" borderId="22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9" fontId="14" fillId="0" borderId="12" xfId="0" applyNumberFormat="1" applyFont="1" applyBorder="1" applyAlignment="1">
      <alignment/>
    </xf>
    <xf numFmtId="9" fontId="14" fillId="0" borderId="0" xfId="0" applyNumberFormat="1" applyFont="1" applyBorder="1" applyAlignment="1">
      <alignment/>
    </xf>
    <xf numFmtId="0" fontId="13" fillId="0" borderId="0" xfId="0" applyFont="1" applyAlignment="1" applyProtection="1">
      <alignment/>
      <protection/>
    </xf>
    <xf numFmtId="9" fontId="14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42" fontId="10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42" fontId="11" fillId="33" borderId="0" xfId="0" applyNumberFormat="1" applyFont="1" applyFill="1" applyAlignment="1" applyProtection="1">
      <alignment horizontal="right"/>
      <protection/>
    </xf>
    <xf numFmtId="1" fontId="3" fillId="33" borderId="0" xfId="0" applyNumberFormat="1" applyFont="1" applyFill="1" applyAlignment="1" applyProtection="1">
      <alignment horizontal="right"/>
      <protection/>
    </xf>
    <xf numFmtId="167" fontId="3" fillId="33" borderId="0" xfId="0" applyNumberFormat="1" applyFont="1" applyFill="1" applyAlignment="1" applyProtection="1">
      <alignment horizontal="right"/>
      <protection/>
    </xf>
    <xf numFmtId="3" fontId="3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167" fontId="11" fillId="33" borderId="11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/>
      <protection/>
    </xf>
    <xf numFmtId="1" fontId="3" fillId="33" borderId="11" xfId="0" applyNumberFormat="1" applyFont="1" applyFill="1" applyBorder="1" applyAlignment="1" applyProtection="1">
      <alignment horizontal="right"/>
      <protection/>
    </xf>
    <xf numFmtId="1" fontId="3" fillId="33" borderId="10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12" fillId="33" borderId="25" xfId="0" applyFont="1" applyFill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27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276225</xdr:rowOff>
    </xdr:from>
    <xdr:to>
      <xdr:col>5</xdr:col>
      <xdr:colOff>514350</xdr:colOff>
      <xdr:row>1</xdr:row>
      <xdr:rowOff>228600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62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</xdr:row>
      <xdr:rowOff>57150</xdr:rowOff>
    </xdr:from>
    <xdr:to>
      <xdr:col>7</xdr:col>
      <xdr:colOff>342900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476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142875</xdr:rowOff>
    </xdr:from>
    <xdr:to>
      <xdr:col>12</xdr:col>
      <xdr:colOff>266700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42875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60</xdr:row>
      <xdr:rowOff>57150</xdr:rowOff>
    </xdr:from>
    <xdr:to>
      <xdr:col>2</xdr:col>
      <xdr:colOff>57150</xdr:colOff>
      <xdr:row>63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16330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60</xdr:row>
      <xdr:rowOff>57150</xdr:rowOff>
    </xdr:from>
    <xdr:to>
      <xdr:col>2</xdr:col>
      <xdr:colOff>57150</xdr:colOff>
      <xdr:row>63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16330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60</xdr:row>
      <xdr:rowOff>57150</xdr:rowOff>
    </xdr:from>
    <xdr:to>
      <xdr:col>2</xdr:col>
      <xdr:colOff>57150</xdr:colOff>
      <xdr:row>63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25855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60</xdr:row>
      <xdr:rowOff>57150</xdr:rowOff>
    </xdr:from>
    <xdr:to>
      <xdr:col>2</xdr:col>
      <xdr:colOff>57150</xdr:colOff>
      <xdr:row>63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16330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60</xdr:row>
      <xdr:rowOff>57150</xdr:rowOff>
    </xdr:from>
    <xdr:to>
      <xdr:col>2</xdr:col>
      <xdr:colOff>57150</xdr:colOff>
      <xdr:row>63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163300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67</xdr:row>
      <xdr:rowOff>57150</xdr:rowOff>
    </xdr:from>
    <xdr:to>
      <xdr:col>2</xdr:col>
      <xdr:colOff>57150</xdr:colOff>
      <xdr:row>70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401550"/>
          <a:ext cx="1400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2007July0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G2005\AG2007betajun06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mDetails"/>
      <sheetName val="Fertiliser"/>
      <sheetName val="PBud"/>
      <sheetName val="SumBud"/>
      <sheetName val="WHB"/>
      <sheetName val="WholeFarmData"/>
      <sheetName val="EweEqvs"/>
      <sheetName val="Index"/>
      <sheetName val="Summary"/>
      <sheetName val="Lets"/>
      <sheetName val="Set"/>
      <sheetName val="Forage"/>
      <sheetName val="Fish"/>
      <sheetName val="Rein"/>
      <sheetName val="Poultry"/>
      <sheetName val="Pigs"/>
      <sheetName val="Dairy"/>
      <sheetName val="Sheep"/>
      <sheetName val="Beef"/>
      <sheetName val="Potatoes"/>
      <sheetName val="OtherCrop"/>
      <sheetName val="CashCrops"/>
      <sheetName val="SSwed"/>
      <sheetName val="CARRW"/>
      <sheetName val="CARRSP"/>
      <sheetName val="DAFS"/>
      <sheetName val="Leeks"/>
      <sheetName val="CAB"/>
      <sheetName val="CAL"/>
      <sheetName val="CAUL"/>
      <sheetName val="WWF"/>
      <sheetName val="WWO"/>
      <sheetName val="SW"/>
      <sheetName val="WBF"/>
      <sheetName val="WBS"/>
      <sheetName val="SBF"/>
      <sheetName val="SBM"/>
      <sheetName val="SBS"/>
      <sheetName val="SBSUS"/>
      <sheetName val="WO"/>
      <sheetName val="SO"/>
      <sheetName val="T"/>
      <sheetName val="WOSR1"/>
      <sheetName val="WOSR2"/>
      <sheetName val="SOSR1"/>
      <sheetName val="SOSR2"/>
      <sheetName val="SL"/>
      <sheetName val="FBW"/>
      <sheetName val="FBS"/>
      <sheetName val="PP"/>
      <sheetName val="SB"/>
      <sheetName val="PEW"/>
      <sheetName val="PMW"/>
      <sheetName val="PMWMB"/>
      <sheetName val="PMWPcc"/>
      <sheetName val="PSMS"/>
      <sheetName val="PDPSW"/>
      <sheetName val="GGLN"/>
      <sheetName val="GGMN"/>
      <sheetName val="GGHN"/>
      <sheetName val="SCO"/>
      <sheetName val="SCTW"/>
      <sheetName val="SCTH"/>
      <sheetName val="PPasture"/>
      <sheetName val="RGrz"/>
      <sheetName val="Setaside"/>
      <sheetName val="GH"/>
      <sheetName val="ASFP"/>
      <sheetName val="ASPCM"/>
      <sheetName val="RFEG"/>
      <sheetName val="KPD"/>
      <sheetName val="KDD"/>
      <sheetName val="FRDB"/>
      <sheetName val="FRDD"/>
      <sheetName val="DST"/>
      <sheetName val="Swedes"/>
      <sheetName val="Turnips"/>
      <sheetName val="FBEET"/>
      <sheetName val="FM"/>
      <sheetName val="WCCWW"/>
      <sheetName val="LUC"/>
      <sheetName val="REDCL"/>
      <sheetName val="HCowSC"/>
      <sheetName val="HCowAC"/>
      <sheetName val="ULSCMSDSC"/>
      <sheetName val="ULSCMSDSUMC"/>
      <sheetName val="ULSCMSDAC"/>
      <sheetName val="ULSCStrawSC"/>
      <sheetName val="ULSCStrawSumC"/>
      <sheetName val="ULSCStrawAC"/>
      <sheetName val="OWSBSSC"/>
      <sheetName val="OWSBSHC"/>
      <sheetName val="OWSBSSCStraw"/>
      <sheetName val="OWSBSHCStraw"/>
      <sheetName val="FSBSSC12"/>
      <sheetName val="FSBSBC12"/>
      <sheetName val="FABSCS18"/>
      <sheetName val="FABSCH18"/>
      <sheetName val="FSBYOSC18"/>
      <sheetName val="FSBYOHC18"/>
      <sheetName val="FYOSBSC22"/>
      <sheetName val="FYOSBHC22"/>
      <sheetName val="CRT3BF"/>
      <sheetName val="CRT3AL"/>
      <sheetName val="IFDBBH"/>
      <sheetName val="IFDBBCC"/>
      <sheetName val="Stags"/>
      <sheetName val="Deer"/>
      <sheetName val="HBESLPLIBNW"/>
      <sheetName val="HBESLPLIBGSU"/>
      <sheetName val="HBESLPLIBNCN"/>
      <sheetName val="HBESLPLIBSCC"/>
      <sheetName val="HillEwesII"/>
      <sheetName val="HTSEW"/>
      <sheetName val="HTSSL"/>
      <sheetName val="UCEP"/>
      <sheetName val="CEFSLPGUp"/>
      <sheetName val="CEFSLPGLo"/>
      <sheetName val="LEEFLP"/>
      <sheetName val="LLAG"/>
      <sheetName val="DBBEFSG"/>
      <sheetName val="DESLF"/>
      <sheetName val="DEPLF"/>
      <sheetName val="Gimmering"/>
      <sheetName val="SKRape"/>
      <sheetName val="SKConc"/>
      <sheetName val="SKCereals"/>
      <sheetName val="MKSwedes"/>
      <sheetName val="LKSwedes"/>
      <sheetName val="DCSC"/>
      <sheetName val="DCSumC"/>
      <sheetName val="DCAC"/>
      <sheetName val="DCAY"/>
      <sheetName val="DHA24"/>
      <sheetName val="DHS24"/>
      <sheetName val="DHEA27"/>
      <sheetName val="DHES27"/>
      <sheetName val="DHES30"/>
      <sheetName val="BP"/>
      <sheetName val="BPOU"/>
      <sheetName val="FPP"/>
      <sheetName val="FPC"/>
      <sheetName val="FPB"/>
      <sheetName val="FPH"/>
      <sheetName val="Pullets"/>
      <sheetName val="Broilers"/>
      <sheetName val="TurStag"/>
      <sheetName val="TurHen"/>
      <sheetName val="EggProd"/>
      <sheetName val="Salmon"/>
      <sheetName val="GRALET"/>
      <sheetName val="POTLET"/>
      <sheetName val="CROPLET"/>
      <sheetName val="Title"/>
    </sheetNames>
    <sheetDataSet>
      <sheetData sheetId="1">
        <row r="1">
          <cell r="A1" t="str">
            <v>Fertiliser Price List and Analysis </v>
          </cell>
        </row>
        <row r="3">
          <cell r="A3" t="str">
            <v>Fertiliser</v>
          </cell>
        </row>
        <row r="4">
          <cell r="A4" t="str">
            <v>Sylvinite</v>
          </cell>
        </row>
        <row r="5">
          <cell r="A5" t="str">
            <v>Sulphate of potash</v>
          </cell>
        </row>
        <row r="6">
          <cell r="A6" t="str">
            <v>0.0.60</v>
          </cell>
        </row>
        <row r="7">
          <cell r="A7" t="str">
            <v>0.14.42</v>
          </cell>
        </row>
        <row r="8">
          <cell r="A8" t="str">
            <v>0.16.16</v>
          </cell>
        </row>
        <row r="9">
          <cell r="A9" t="str">
            <v>0.24.14</v>
          </cell>
        </row>
        <row r="10">
          <cell r="A10" t="str">
            <v>0.24.24</v>
          </cell>
        </row>
        <row r="11">
          <cell r="A11" t="str">
            <v>0.26.26</v>
          </cell>
        </row>
        <row r="12">
          <cell r="A12" t="str">
            <v>0.27.27</v>
          </cell>
        </row>
        <row r="13">
          <cell r="A13" t="str">
            <v>Rock phosphate</v>
          </cell>
        </row>
        <row r="14">
          <cell r="A14" t="str">
            <v>0.46.0</v>
          </cell>
        </row>
        <row r="15">
          <cell r="A15" t="str">
            <v>05.21.21</v>
          </cell>
        </row>
        <row r="16">
          <cell r="A16" t="str">
            <v>05.24.24</v>
          </cell>
        </row>
        <row r="17">
          <cell r="A17" t="str">
            <v>05.25.25</v>
          </cell>
        </row>
        <row r="18">
          <cell r="A18" t="str">
            <v>06.24.24</v>
          </cell>
        </row>
        <row r="19">
          <cell r="A19" t="str">
            <v>06.28.28</v>
          </cell>
        </row>
        <row r="20">
          <cell r="A20" t="str">
            <v>07.21.09</v>
          </cell>
        </row>
        <row r="21">
          <cell r="A21" t="str">
            <v>08.20.30</v>
          </cell>
        </row>
        <row r="22">
          <cell r="A22" t="str">
            <v>08.24.24</v>
          </cell>
        </row>
        <row r="23">
          <cell r="A23" t="str">
            <v>09.14.14</v>
          </cell>
        </row>
        <row r="24">
          <cell r="A24" t="str">
            <v>09.15.15</v>
          </cell>
        </row>
        <row r="25">
          <cell r="A25" t="str">
            <v>10.20.10</v>
          </cell>
        </row>
        <row r="26">
          <cell r="A26" t="str">
            <v>10.22.22</v>
          </cell>
        </row>
        <row r="27">
          <cell r="A27" t="str">
            <v>10.25.25</v>
          </cell>
        </row>
        <row r="28">
          <cell r="A28" t="str">
            <v>11.22.22</v>
          </cell>
        </row>
        <row r="29">
          <cell r="A29" t="str">
            <v>11.28.19</v>
          </cell>
        </row>
        <row r="30">
          <cell r="A30" t="str">
            <v>12.22.22</v>
          </cell>
        </row>
        <row r="31">
          <cell r="A31" t="str">
            <v>12.24.12</v>
          </cell>
        </row>
        <row r="32">
          <cell r="A32" t="str">
            <v>12.24.24</v>
          </cell>
        </row>
        <row r="33">
          <cell r="A33" t="str">
            <v>12.61.0</v>
          </cell>
        </row>
        <row r="34">
          <cell r="A34" t="str">
            <v>13.0.44</v>
          </cell>
        </row>
        <row r="35">
          <cell r="A35" t="str">
            <v>13.13.20</v>
          </cell>
        </row>
        <row r="36">
          <cell r="A36" t="str">
            <v>14.14.21</v>
          </cell>
        </row>
        <row r="37">
          <cell r="A37" t="str">
            <v>15.15.15</v>
          </cell>
        </row>
        <row r="38">
          <cell r="A38" t="str">
            <v>15.15.21</v>
          </cell>
        </row>
        <row r="39">
          <cell r="A39" t="str">
            <v>15.19.19</v>
          </cell>
        </row>
        <row r="40">
          <cell r="A40" t="str">
            <v>16.00.14</v>
          </cell>
        </row>
        <row r="41">
          <cell r="A41" t="str">
            <v>16.16.16</v>
          </cell>
        </row>
        <row r="42">
          <cell r="A42" t="str">
            <v>17.17.17</v>
          </cell>
        </row>
        <row r="43">
          <cell r="A43" t="str">
            <v>18.46.00</v>
          </cell>
        </row>
        <row r="44">
          <cell r="A44" t="str">
            <v>19.13.13</v>
          </cell>
        </row>
        <row r="45">
          <cell r="A45" t="str">
            <v>20.04.14</v>
          </cell>
        </row>
        <row r="46">
          <cell r="A46" t="str">
            <v>20.05.15</v>
          </cell>
        </row>
        <row r="47">
          <cell r="A47" t="str">
            <v>20.08.12</v>
          </cell>
        </row>
        <row r="48">
          <cell r="A48" t="str">
            <v>20.08.14</v>
          </cell>
        </row>
        <row r="49">
          <cell r="A49" t="str">
            <v>20.10.10</v>
          </cell>
        </row>
        <row r="50">
          <cell r="A50" t="str">
            <v>20.13.13</v>
          </cell>
        </row>
        <row r="51">
          <cell r="A51" t="str">
            <v>20.14.14</v>
          </cell>
        </row>
        <row r="52">
          <cell r="A52" t="str">
            <v>21.00.00+24S</v>
          </cell>
        </row>
        <row r="53">
          <cell r="A53" t="str">
            <v>21.08.11</v>
          </cell>
        </row>
        <row r="54">
          <cell r="A54" t="str">
            <v>22.04.14</v>
          </cell>
        </row>
        <row r="55">
          <cell r="A55" t="str">
            <v>23N </v>
          </cell>
        </row>
        <row r="56">
          <cell r="A56" t="str">
            <v>23.09.12</v>
          </cell>
        </row>
        <row r="57">
          <cell r="A57" t="str">
            <v>23.09.13</v>
          </cell>
        </row>
        <row r="58">
          <cell r="A58" t="str">
            <v>23.10.11</v>
          </cell>
        </row>
        <row r="59">
          <cell r="A59" t="str">
            <v>24.04.14</v>
          </cell>
        </row>
        <row r="60">
          <cell r="A60" t="str">
            <v>24.04.15</v>
          </cell>
        </row>
        <row r="61">
          <cell r="A61" t="str">
            <v>25.00.14</v>
          </cell>
        </row>
        <row r="62">
          <cell r="A62" t="str">
            <v>25.00.16</v>
          </cell>
        </row>
        <row r="63">
          <cell r="A63" t="str">
            <v>25.05.05</v>
          </cell>
        </row>
        <row r="64">
          <cell r="A64" t="str">
            <v>25.05.10</v>
          </cell>
        </row>
        <row r="65">
          <cell r="A65" t="str">
            <v>25.10.15</v>
          </cell>
        </row>
        <row r="66">
          <cell r="A66" t="str">
            <v>26.05.05</v>
          </cell>
        </row>
        <row r="67">
          <cell r="A67" t="str">
            <v>26.05.06</v>
          </cell>
        </row>
        <row r="68">
          <cell r="A68" t="str">
            <v>26.13.00</v>
          </cell>
        </row>
        <row r="69">
          <cell r="A69" t="str">
            <v>27.00.00</v>
          </cell>
        </row>
        <row r="70">
          <cell r="A70" t="str">
            <v>27.5N+30S</v>
          </cell>
        </row>
        <row r="71">
          <cell r="A71" t="str">
            <v>28.05.05</v>
          </cell>
        </row>
        <row r="72">
          <cell r="A72" t="str">
            <v>29.05.05</v>
          </cell>
        </row>
        <row r="73">
          <cell r="A73" t="str">
            <v>30N7.5%S</v>
          </cell>
        </row>
        <row r="74">
          <cell r="A74" t="str">
            <v>34.5N</v>
          </cell>
        </row>
        <row r="75">
          <cell r="A75" t="str">
            <v>37N (Nuram)</v>
          </cell>
        </row>
        <row r="76">
          <cell r="A76" t="str">
            <v>46N(Urea)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rmDetails"/>
      <sheetName val="Fertiliser"/>
      <sheetName val="PBud"/>
      <sheetName val="SumBud"/>
      <sheetName val="WHB"/>
      <sheetName val="WholeFarmData"/>
      <sheetName val="EweEqvs"/>
      <sheetName val="Index"/>
      <sheetName val="Summary"/>
      <sheetName val="Lets"/>
      <sheetName val="Set"/>
      <sheetName val="Forage"/>
      <sheetName val="Fish"/>
      <sheetName val="Rein"/>
      <sheetName val="Poultry"/>
      <sheetName val="Pigs"/>
      <sheetName val="Dairy"/>
      <sheetName val="Sheep"/>
      <sheetName val="Beef"/>
      <sheetName val="Potatoes"/>
      <sheetName val="OtherCrop"/>
      <sheetName val="CashCrops"/>
      <sheetName val="SSwed"/>
      <sheetName val="CARRW"/>
      <sheetName val="CARRSP"/>
      <sheetName val="DAFS"/>
      <sheetName val="Leeks"/>
      <sheetName val="CAB"/>
      <sheetName val="CAL"/>
      <sheetName val="CAUL"/>
      <sheetName val="WWF"/>
      <sheetName val="WWO"/>
      <sheetName val="SW"/>
      <sheetName val="WBF"/>
      <sheetName val="WBS"/>
      <sheetName val="SBF"/>
      <sheetName val="SBM"/>
      <sheetName val="SBS"/>
      <sheetName val="SBSUS"/>
      <sheetName val="WO"/>
      <sheetName val="SO"/>
      <sheetName val="T"/>
      <sheetName val="WOSR1"/>
      <sheetName val="WOSR2"/>
      <sheetName val="SOSR1"/>
      <sheetName val="SOSR2"/>
      <sheetName val="SL"/>
      <sheetName val="FBW"/>
      <sheetName val="FBS"/>
      <sheetName val="PP"/>
      <sheetName val="SB"/>
      <sheetName val="PEW"/>
      <sheetName val="PMW"/>
      <sheetName val="PMWMB"/>
      <sheetName val="PMWPcc"/>
      <sheetName val="PSMS"/>
      <sheetName val="PDPSW"/>
      <sheetName val="GGLN"/>
      <sheetName val="GGMN"/>
      <sheetName val="GGHN"/>
      <sheetName val="SCO"/>
      <sheetName val="SCTW"/>
      <sheetName val="SCTH"/>
      <sheetName val="PPasture"/>
      <sheetName val="RGrz"/>
      <sheetName val="Setaside"/>
      <sheetName val="GH"/>
      <sheetName val="ASFP"/>
      <sheetName val="ASPCM"/>
      <sheetName val="RFEG"/>
      <sheetName val="KPD"/>
      <sheetName val="KDD"/>
      <sheetName val="FRDB"/>
      <sheetName val="FRDD"/>
      <sheetName val="DST"/>
      <sheetName val="Swedes"/>
      <sheetName val="Turnips"/>
      <sheetName val="FBEET"/>
      <sheetName val="FM"/>
      <sheetName val="WCCWW"/>
      <sheetName val="LUC"/>
      <sheetName val="REDCL"/>
      <sheetName val="HCowSC"/>
      <sheetName val="HCowAC"/>
      <sheetName val="ULSCMSDSC"/>
      <sheetName val="ULSCMSDSUMC"/>
      <sheetName val="ULSCMSDAC"/>
      <sheetName val="ULSCStrawSC"/>
      <sheetName val="ULSCStrawSumC"/>
      <sheetName val="ULSCStrawAC"/>
      <sheetName val="OWSBSSC"/>
      <sheetName val="OWSBSHC"/>
      <sheetName val="OWSBSSCStraw"/>
      <sheetName val="OWSBSHCStraw"/>
      <sheetName val="FSBSSC12"/>
      <sheetName val="FSBSBC12"/>
      <sheetName val="FABSCS18"/>
      <sheetName val="FABSCH18"/>
      <sheetName val="FSBYOSC18"/>
      <sheetName val="FSBYOHC18"/>
      <sheetName val="FYOSBSC22"/>
      <sheetName val="FYOSBHC22"/>
      <sheetName val="CRT3BF"/>
      <sheetName val="CRT3AL"/>
      <sheetName val="IFDBBH"/>
      <sheetName val="IFDBBCC"/>
      <sheetName val="Stags"/>
      <sheetName val="Deer"/>
      <sheetName val="HBESLPLIBNW"/>
      <sheetName val="HBESLPLIBGSU"/>
      <sheetName val="HBESLPLIBNCN"/>
      <sheetName val="HBESLPLIBSCC"/>
      <sheetName val="HillEwesII"/>
      <sheetName val="HTSEW"/>
      <sheetName val="HTSSL"/>
      <sheetName val="UCEP"/>
      <sheetName val="CEFSLPGUp"/>
      <sheetName val="CEFSLPGLo"/>
      <sheetName val="LEEFLP"/>
      <sheetName val="LLAG"/>
      <sheetName val="DBBEFSG"/>
      <sheetName val="DESLF"/>
      <sheetName val="DEPLF"/>
      <sheetName val="Gimmering"/>
      <sheetName val="SKRape"/>
      <sheetName val="SKConc"/>
      <sheetName val="SKCereals"/>
      <sheetName val="MKSwedes"/>
      <sheetName val="LKSwedes"/>
      <sheetName val="DCSC"/>
      <sheetName val="DCSumC"/>
      <sheetName val="DCAC"/>
      <sheetName val="DCAY"/>
      <sheetName val="DHA24"/>
      <sheetName val="DHS24"/>
      <sheetName val="DHEA27"/>
      <sheetName val="DHES27"/>
      <sheetName val="DHES30"/>
      <sheetName val="BP"/>
      <sheetName val="BPOU"/>
      <sheetName val="FPP"/>
      <sheetName val="FPC"/>
      <sheetName val="FPB"/>
      <sheetName val="FPH"/>
      <sheetName val="Pullets"/>
      <sheetName val="Broilers"/>
      <sheetName val="TurStag"/>
      <sheetName val="TurHen"/>
      <sheetName val="EggProd"/>
      <sheetName val="Salmon"/>
      <sheetName val="GRALET"/>
      <sheetName val="POTLET"/>
      <sheetName val="CROPLET"/>
      <sheetName val="Title"/>
    </sheetNames>
    <sheetDataSet>
      <sheetData sheetId="5">
        <row r="6">
          <cell r="B6" t="str">
            <v>LFA Mixed Cattle and Sheep</v>
          </cell>
          <cell r="C6">
            <v>6</v>
          </cell>
          <cell r="D6">
            <v>223</v>
          </cell>
          <cell r="E6">
            <v>185</v>
          </cell>
          <cell r="F6">
            <v>29</v>
          </cell>
          <cell r="G6">
            <v>99</v>
          </cell>
          <cell r="H6">
            <v>67</v>
          </cell>
          <cell r="I6">
            <v>29</v>
          </cell>
          <cell r="J6">
            <v>47</v>
          </cell>
          <cell r="K6">
            <v>6</v>
          </cell>
          <cell r="L6">
            <v>32</v>
          </cell>
          <cell r="M6">
            <v>7</v>
          </cell>
          <cell r="N6">
            <v>21</v>
          </cell>
          <cell r="P6">
            <v>40</v>
          </cell>
          <cell r="Q6">
            <v>21</v>
          </cell>
          <cell r="R6">
            <v>43</v>
          </cell>
          <cell r="S6">
            <v>23</v>
          </cell>
          <cell r="T6">
            <v>1</v>
          </cell>
          <cell r="U6">
            <v>33</v>
          </cell>
          <cell r="V6">
            <v>12</v>
          </cell>
          <cell r="W6">
            <v>31</v>
          </cell>
          <cell r="X6">
            <v>33</v>
          </cell>
        </row>
        <row r="7">
          <cell r="B7" t="str">
            <v>LFA Specialist Beef </v>
          </cell>
          <cell r="D7">
            <v>515</v>
          </cell>
          <cell r="E7">
            <v>96</v>
          </cell>
          <cell r="F7">
            <v>32</v>
          </cell>
          <cell r="G7">
            <v>137</v>
          </cell>
          <cell r="H7">
            <v>88</v>
          </cell>
          <cell r="I7">
            <v>36</v>
          </cell>
          <cell r="J7">
            <v>62</v>
          </cell>
          <cell r="K7">
            <v>8</v>
          </cell>
          <cell r="L7">
            <v>55</v>
          </cell>
          <cell r="M7">
            <v>13</v>
          </cell>
          <cell r="N7">
            <v>32</v>
          </cell>
          <cell r="P7">
            <v>37</v>
          </cell>
          <cell r="Q7">
            <v>34</v>
          </cell>
          <cell r="R7">
            <v>78</v>
          </cell>
          <cell r="S7">
            <v>34</v>
          </cell>
          <cell r="T7">
            <v>1</v>
          </cell>
          <cell r="U7">
            <v>36</v>
          </cell>
          <cell r="V7">
            <v>22</v>
          </cell>
          <cell r="W7">
            <v>32</v>
          </cell>
          <cell r="X7">
            <v>47</v>
          </cell>
        </row>
        <row r="8">
          <cell r="B8" t="str">
            <v>Crop Cattle and Sheep (LFA and Non LFA)</v>
          </cell>
          <cell r="C8">
            <v>2</v>
          </cell>
          <cell r="D8">
            <v>310</v>
          </cell>
          <cell r="E8">
            <v>88</v>
          </cell>
          <cell r="F8">
            <v>280</v>
          </cell>
          <cell r="G8">
            <v>132</v>
          </cell>
          <cell r="H8">
            <v>75</v>
          </cell>
          <cell r="I8">
            <v>17</v>
          </cell>
          <cell r="J8">
            <v>44</v>
          </cell>
          <cell r="K8">
            <v>25</v>
          </cell>
          <cell r="L8">
            <v>55</v>
          </cell>
          <cell r="M8">
            <v>34</v>
          </cell>
          <cell r="N8">
            <v>27</v>
          </cell>
          <cell r="P8">
            <v>54</v>
          </cell>
          <cell r="Q8">
            <v>39</v>
          </cell>
          <cell r="R8">
            <v>78</v>
          </cell>
          <cell r="S8">
            <v>37</v>
          </cell>
          <cell r="T8">
            <v>1</v>
          </cell>
          <cell r="U8">
            <v>45</v>
          </cell>
          <cell r="V8">
            <v>12</v>
          </cell>
          <cell r="W8">
            <v>40</v>
          </cell>
          <cell r="X8">
            <v>47</v>
          </cell>
        </row>
        <row r="9">
          <cell r="B9" t="str">
            <v>Non LFA Cattle and Sheep</v>
          </cell>
          <cell r="C9">
            <v>66</v>
          </cell>
          <cell r="D9">
            <v>500</v>
          </cell>
          <cell r="E9">
            <v>105</v>
          </cell>
          <cell r="F9">
            <v>112</v>
          </cell>
          <cell r="G9">
            <v>66</v>
          </cell>
          <cell r="H9">
            <v>124</v>
          </cell>
          <cell r="I9">
            <v>47</v>
          </cell>
          <cell r="J9">
            <v>81</v>
          </cell>
          <cell r="K9">
            <v>12</v>
          </cell>
          <cell r="L9">
            <v>58</v>
          </cell>
          <cell r="M9">
            <v>9</v>
          </cell>
          <cell r="N9">
            <v>32</v>
          </cell>
          <cell r="P9">
            <v>31</v>
          </cell>
          <cell r="Q9">
            <v>22</v>
          </cell>
          <cell r="R9">
            <v>80</v>
          </cell>
          <cell r="S9">
            <v>33</v>
          </cell>
          <cell r="T9">
            <v>0</v>
          </cell>
          <cell r="U9">
            <v>24</v>
          </cell>
          <cell r="V9">
            <v>19</v>
          </cell>
          <cell r="W9">
            <v>82</v>
          </cell>
          <cell r="X9">
            <v>40</v>
          </cell>
        </row>
        <row r="10">
          <cell r="B10" t="str">
            <v>Non LFA General Cropping</v>
          </cell>
          <cell r="C10">
            <v>1</v>
          </cell>
          <cell r="D10">
            <v>116</v>
          </cell>
          <cell r="E10">
            <v>19</v>
          </cell>
          <cell r="F10">
            <v>414</v>
          </cell>
          <cell r="G10">
            <v>441</v>
          </cell>
          <cell r="H10">
            <v>26</v>
          </cell>
          <cell r="I10">
            <v>6</v>
          </cell>
          <cell r="J10">
            <v>16</v>
          </cell>
          <cell r="K10">
            <v>55</v>
          </cell>
          <cell r="L10">
            <v>68</v>
          </cell>
          <cell r="M10">
            <v>104</v>
          </cell>
          <cell r="N10">
            <v>79</v>
          </cell>
          <cell r="P10">
            <v>71</v>
          </cell>
          <cell r="Q10">
            <v>50</v>
          </cell>
          <cell r="R10">
            <v>128</v>
          </cell>
          <cell r="S10">
            <v>51</v>
          </cell>
          <cell r="T10">
            <v>2</v>
          </cell>
          <cell r="U10">
            <v>49</v>
          </cell>
          <cell r="V10">
            <v>18</v>
          </cell>
          <cell r="W10">
            <v>38</v>
          </cell>
          <cell r="X10">
            <v>54</v>
          </cell>
        </row>
        <row r="11">
          <cell r="B11" t="str">
            <v>Non-LFA Combinable Cropping</v>
          </cell>
          <cell r="C11">
            <v>1</v>
          </cell>
          <cell r="D11">
            <v>36</v>
          </cell>
          <cell r="E11">
            <v>15</v>
          </cell>
          <cell r="F11">
            <v>416</v>
          </cell>
          <cell r="G11">
            <v>338</v>
          </cell>
          <cell r="H11">
            <v>15</v>
          </cell>
          <cell r="I11">
            <v>1</v>
          </cell>
          <cell r="J11">
            <v>9</v>
          </cell>
          <cell r="K11">
            <v>34</v>
          </cell>
          <cell r="L11">
            <v>72</v>
          </cell>
          <cell r="M11">
            <v>67</v>
          </cell>
          <cell r="N11">
            <v>50</v>
          </cell>
          <cell r="P11">
            <v>62</v>
          </cell>
          <cell r="Q11">
            <v>44</v>
          </cell>
          <cell r="R11">
            <v>121</v>
          </cell>
          <cell r="S11">
            <v>44</v>
          </cell>
          <cell r="T11">
            <v>3</v>
          </cell>
          <cell r="U11">
            <v>50</v>
          </cell>
          <cell r="V11">
            <v>14</v>
          </cell>
          <cell r="W11">
            <v>44</v>
          </cell>
          <cell r="X11">
            <v>51</v>
          </cell>
        </row>
        <row r="12">
          <cell r="B12" t="str">
            <v>Dairy</v>
          </cell>
          <cell r="C12">
            <v>1111</v>
          </cell>
          <cell r="D12">
            <v>324</v>
          </cell>
          <cell r="E12">
            <v>36</v>
          </cell>
          <cell r="F12">
            <v>56</v>
          </cell>
          <cell r="G12">
            <v>86</v>
          </cell>
          <cell r="H12">
            <v>333</v>
          </cell>
          <cell r="I12">
            <v>55</v>
          </cell>
          <cell r="J12">
            <v>121</v>
          </cell>
          <cell r="K12">
            <v>11</v>
          </cell>
          <cell r="L12">
            <v>88</v>
          </cell>
          <cell r="M12">
            <v>18</v>
          </cell>
          <cell r="N12">
            <v>52</v>
          </cell>
          <cell r="P12">
            <v>117</v>
          </cell>
          <cell r="Q12">
            <v>58</v>
          </cell>
          <cell r="R12">
            <v>108</v>
          </cell>
          <cell r="S12">
            <v>59</v>
          </cell>
          <cell r="T12">
            <v>0</v>
          </cell>
          <cell r="U12">
            <v>42</v>
          </cell>
          <cell r="V12">
            <v>30</v>
          </cell>
          <cell r="W12">
            <v>68</v>
          </cell>
          <cell r="X12">
            <v>69</v>
          </cell>
        </row>
        <row r="13">
          <cell r="B13" t="str">
            <v>LFA Specialist Sheep</v>
          </cell>
          <cell r="C13">
            <v>5</v>
          </cell>
          <cell r="D13">
            <v>673</v>
          </cell>
          <cell r="E13">
            <v>3339</v>
          </cell>
          <cell r="F13">
            <v>14</v>
          </cell>
          <cell r="G13">
            <v>1789</v>
          </cell>
          <cell r="H13">
            <v>557</v>
          </cell>
          <cell r="I13">
            <v>332</v>
          </cell>
          <cell r="J13">
            <v>622</v>
          </cell>
          <cell r="K13">
            <v>19</v>
          </cell>
          <cell r="L13">
            <v>172</v>
          </cell>
          <cell r="M13">
            <v>36</v>
          </cell>
          <cell r="N13">
            <v>273</v>
          </cell>
          <cell r="P13">
            <v>608</v>
          </cell>
          <cell r="Q13">
            <v>225</v>
          </cell>
          <cell r="R13">
            <v>480</v>
          </cell>
          <cell r="S13">
            <v>285</v>
          </cell>
          <cell r="T13">
            <v>2</v>
          </cell>
          <cell r="U13">
            <v>254</v>
          </cell>
          <cell r="V13">
            <v>192</v>
          </cell>
          <cell r="W13">
            <v>237</v>
          </cell>
          <cell r="X13">
            <v>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98"/>
  <sheetViews>
    <sheetView tabSelected="1" zoomScalePageLayoutView="0" workbookViewId="0" topLeftCell="A13">
      <selection activeCell="D3" sqref="D3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1" width="9.33203125" style="3" customWidth="1"/>
    <col min="22" max="22" width="10.66015625" style="3" bestFit="1" customWidth="1"/>
    <col min="23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208</v>
      </c>
      <c r="C2" s="28"/>
      <c r="D2" s="50">
        <v>24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209</v>
      </c>
      <c r="F6" s="47">
        <v>9</v>
      </c>
      <c r="G6" s="4" t="s">
        <v>36</v>
      </c>
      <c r="H6" s="46">
        <v>115</v>
      </c>
      <c r="I6" s="11">
        <f>IF($F6&gt;0,($D$2*F6*H6),0)</f>
        <v>24840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210</v>
      </c>
      <c r="F7" s="47">
        <v>4</v>
      </c>
      <c r="G7" s="4" t="s">
        <v>36</v>
      </c>
      <c r="H7" s="46">
        <v>15</v>
      </c>
      <c r="I7" s="11">
        <f>IF($F7&gt;0,($D$2*F7*H7),0)</f>
        <v>1440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/>
      <c r="F8" s="47">
        <v>0</v>
      </c>
      <c r="G8" s="4" t="s">
        <v>36</v>
      </c>
      <c r="H8" s="46" t="s">
        <v>211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26280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>
        <v>0.25</v>
      </c>
      <c r="W9" s="86">
        <v>0.75</v>
      </c>
      <c r="X9" s="87">
        <f>SUM(L9:W9)</f>
        <v>1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>L9*$J$9</f>
        <v>0</v>
      </c>
      <c r="M10" s="44">
        <f aca="true" t="shared" si="0" ref="M10:W10">M9*$J$9</f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6570</v>
      </c>
      <c r="W10" s="44">
        <f t="shared" si="0"/>
        <v>19710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52</v>
      </c>
      <c r="I15" s="11">
        <f>IF($D$2&gt;0,($D$2*F15),0)</f>
        <v>1248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/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/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/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1248</v>
      </c>
      <c r="K19" s="6"/>
      <c r="L19" s="48">
        <v>1</v>
      </c>
      <c r="M19" s="48"/>
      <c r="N19" s="48"/>
      <c r="O19" s="48"/>
      <c r="P19" s="48"/>
      <c r="Q19" s="48"/>
      <c r="R19" s="48"/>
      <c r="S19" s="48"/>
      <c r="T19" s="48">
        <v>0</v>
      </c>
      <c r="U19" s="48"/>
      <c r="V19" s="48"/>
      <c r="W19" s="48"/>
      <c r="X19" s="87">
        <f>SUM(L19:W19)</f>
        <v>1</v>
      </c>
    </row>
    <row r="20" spans="6:24" ht="14.25">
      <c r="F20" s="14"/>
      <c r="I20" s="11"/>
      <c r="L20" s="44">
        <f>L19*$J$19</f>
        <v>1248</v>
      </c>
      <c r="M20" s="44">
        <f aca="true" t="shared" si="1" ref="M20:W20">M19*$J$19</f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212</v>
      </c>
      <c r="F22" s="13">
        <v>58</v>
      </c>
      <c r="I22" s="11">
        <f>IF($D$2&gt;0,($D$2*F22),0)</f>
        <v>1392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213</v>
      </c>
      <c r="F23" s="13">
        <v>90</v>
      </c>
      <c r="I23" s="11">
        <f>IF($D$2&gt;0,($D$2*F23),0)</f>
        <v>2160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4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4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3552</v>
      </c>
      <c r="K26" s="6"/>
      <c r="L26" s="48">
        <v>0.75</v>
      </c>
      <c r="M26" s="48"/>
      <c r="N26" s="48">
        <v>0.25</v>
      </c>
      <c r="O26" s="48"/>
      <c r="P26" s="48"/>
      <c r="Q26" s="48"/>
      <c r="R26" s="48"/>
      <c r="S26" s="48"/>
      <c r="T26" s="48">
        <v>0</v>
      </c>
      <c r="U26" s="48"/>
      <c r="V26" s="48"/>
      <c r="W26" s="48"/>
      <c r="X26" s="87">
        <f>SUM(L26:W26)</f>
        <v>1</v>
      </c>
    </row>
    <row r="27" spans="6:24" ht="14.25">
      <c r="F27" s="4"/>
      <c r="I27" s="12"/>
      <c r="L27" s="45">
        <f>$J$26*L26</f>
        <v>2664</v>
      </c>
      <c r="M27" s="45">
        <f aca="true" t="shared" si="2" ref="M27:W27">$J$26*M26</f>
        <v>0</v>
      </c>
      <c r="N27" s="45">
        <f t="shared" si="2"/>
        <v>888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18</v>
      </c>
      <c r="I30" s="11">
        <f aca="true" t="shared" si="3" ref="I30:I36">IF($D$2&gt;0,($D$2*F30),0)</f>
        <v>432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214</v>
      </c>
      <c r="F31" s="13">
        <v>35</v>
      </c>
      <c r="I31" s="11">
        <f t="shared" si="3"/>
        <v>840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215</v>
      </c>
      <c r="F32" s="13">
        <v>32</v>
      </c>
      <c r="I32" s="11">
        <f t="shared" si="3"/>
        <v>768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211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211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211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211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234</v>
      </c>
      <c r="I37" s="153"/>
      <c r="J37" s="17">
        <f>SUM(I30:I36)</f>
        <v>2040</v>
      </c>
      <c r="K37" s="6"/>
      <c r="L37" s="48">
        <v>0.75</v>
      </c>
      <c r="M37" s="48"/>
      <c r="N37" s="48"/>
      <c r="O37" s="48">
        <v>0.25</v>
      </c>
      <c r="P37" s="48">
        <v>0</v>
      </c>
      <c r="Q37" s="48">
        <v>0</v>
      </c>
      <c r="R37" s="48">
        <v>0.25</v>
      </c>
      <c r="S37" s="48"/>
      <c r="T37" s="48">
        <v>0</v>
      </c>
      <c r="U37" s="48"/>
      <c r="V37" s="48"/>
      <c r="W37" s="48"/>
      <c r="X37" s="87">
        <f>SUM(L37:W37)</f>
        <v>1.25</v>
      </c>
    </row>
    <row r="38" spans="6:24" ht="14.25">
      <c r="F38" s="15"/>
      <c r="I38" s="12"/>
      <c r="L38" s="45">
        <f>$J$37*L37</f>
        <v>1530</v>
      </c>
      <c r="M38" s="45">
        <f aca="true" t="shared" si="4" ref="M38:W38">$J$37*M37</f>
        <v>0</v>
      </c>
      <c r="N38" s="45">
        <f t="shared" si="4"/>
        <v>0</v>
      </c>
      <c r="O38" s="45">
        <f t="shared" si="4"/>
        <v>510</v>
      </c>
      <c r="P38" s="45">
        <f t="shared" si="4"/>
        <v>0</v>
      </c>
      <c r="Q38" s="45">
        <f t="shared" si="4"/>
        <v>0</v>
      </c>
      <c r="R38" s="45">
        <f t="shared" si="4"/>
        <v>510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211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211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211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211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>$J$44*L44</f>
        <v>0</v>
      </c>
      <c r="M45" s="45">
        <f aca="true" t="shared" si="5" ref="M45:W45">$J$44*M44</f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211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211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211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211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211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211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>$J$53*L53</f>
        <v>0</v>
      </c>
      <c r="M54" s="45">
        <f aca="true" t="shared" si="7" ref="M54:W54">$J$53*M53</f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216</v>
      </c>
      <c r="F55" s="13">
        <v>10</v>
      </c>
      <c r="I55" s="11">
        <f aca="true" t="shared" si="8" ref="I55:I61">IF($D$2&gt;0,($D$2*F55),0)</f>
        <v>240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211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211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211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211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211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211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240</v>
      </c>
      <c r="K62" s="10"/>
      <c r="L62" s="48"/>
      <c r="M62" s="48"/>
      <c r="N62" s="48"/>
      <c r="O62" s="48"/>
      <c r="P62" s="48"/>
      <c r="Q62" s="48"/>
      <c r="R62" s="48"/>
      <c r="S62" s="48"/>
      <c r="T62" s="48">
        <v>1</v>
      </c>
      <c r="U62" s="48"/>
      <c r="V62" s="48"/>
      <c r="W62" s="48"/>
      <c r="X62" s="87">
        <f>SUM(L62:W62)</f>
        <v>1</v>
      </c>
    </row>
    <row r="63" spans="12:24" ht="14.25">
      <c r="L63" s="45">
        <f>$J$62*L62</f>
        <v>0</v>
      </c>
      <c r="M63" s="45">
        <f aca="true" t="shared" si="9" ref="M63:W63">$J$62*M62</f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240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19200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 sheet="1" objects="1" scenarios="1"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1">
      <selection activeCell="J31" sqref="J31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154</v>
      </c>
      <c r="C2" s="28"/>
      <c r="D2" s="50">
        <v>0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50</v>
      </c>
      <c r="F6" s="47">
        <v>0</v>
      </c>
      <c r="G6" s="4" t="s">
        <v>36</v>
      </c>
      <c r="H6" s="46">
        <v>0</v>
      </c>
      <c r="I6" s="11">
        <f>IF($F6&gt;0,($D$2*F6*H6),0)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51</v>
      </c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52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>
        <f>SUM(L9:W9)</f>
        <v>0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0</v>
      </c>
      <c r="I15" s="11">
        <f>IF($D$2&gt;0,($D$2*F15),0)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47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48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48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0</v>
      </c>
      <c r="K19" s="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0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4</v>
      </c>
      <c r="F22" s="13">
        <v>0</v>
      </c>
      <c r="I22" s="11">
        <f>IF($D$2&gt;0,($D$2*F22),0)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4</v>
      </c>
      <c r="F23" s="13">
        <v>100</v>
      </c>
      <c r="I23" s="11">
        <f>IF($D$2&gt;0,($D$2*F23),0)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4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4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0</v>
      </c>
      <c r="K26" s="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87">
        <f>SUM(L26:W26)</f>
        <v>0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0</v>
      </c>
      <c r="I30" s="11">
        <f aca="true" t="shared" si="3" ref="I30:I36">IF($D$2&gt;0,($D$2*F30),0)</f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7</v>
      </c>
      <c r="F31" s="13">
        <v>0</v>
      </c>
      <c r="I31" s="11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8</v>
      </c>
      <c r="F32" s="13">
        <v>0</v>
      </c>
      <c r="I32" s="11">
        <f t="shared" si="3"/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9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9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18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17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0</v>
      </c>
      <c r="K37" s="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0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19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20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20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20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10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12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13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14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14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44</v>
      </c>
      <c r="F55" s="13">
        <v>0</v>
      </c>
      <c r="I55" s="11">
        <f aca="true" t="shared" si="8" ref="I55:I61">IF($D$2&gt;0,($D$2*F55),0)</f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43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16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45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16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16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16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0</v>
      </c>
      <c r="K62" s="1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87">
        <f>SUM(L62:W62)</f>
        <v>0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B50" sqref="B50"/>
    </sheetView>
  </sheetViews>
  <sheetFormatPr defaultColWidth="9.33203125" defaultRowHeight="12.75"/>
  <cols>
    <col min="1" max="1" width="34" style="64" customWidth="1"/>
    <col min="2" max="2" width="11.5" style="64" customWidth="1"/>
    <col min="3" max="4" width="9.33203125" style="64" customWidth="1"/>
    <col min="5" max="5" width="22.5" style="64" bestFit="1" customWidth="1"/>
    <col min="6" max="6" width="9.66015625" style="64" customWidth="1"/>
    <col min="7" max="16384" width="9.33203125" style="64" customWidth="1"/>
  </cols>
  <sheetData>
    <row r="1" ht="39.75" customHeight="1"/>
    <row r="2" spans="1:7" ht="34.5" customHeight="1">
      <c r="A2" s="136" t="s">
        <v>152</v>
      </c>
      <c r="B2" s="137"/>
      <c r="C2" s="137"/>
      <c r="D2" s="138" t="s">
        <v>57</v>
      </c>
      <c r="E2" s="139" t="s">
        <v>58</v>
      </c>
      <c r="F2" s="137"/>
      <c r="G2" s="137"/>
    </row>
    <row r="3" spans="1:7" ht="33.75" customHeight="1" thickBot="1">
      <c r="A3" s="76" t="s">
        <v>123</v>
      </c>
      <c r="B3" s="140" t="s">
        <v>35</v>
      </c>
      <c r="C3" s="141"/>
      <c r="D3" s="141"/>
      <c r="E3" s="76" t="s">
        <v>104</v>
      </c>
      <c r="F3" s="140" t="s">
        <v>35</v>
      </c>
      <c r="G3" s="137"/>
    </row>
    <row r="4" spans="1:7" ht="12.75">
      <c r="A4" s="67"/>
      <c r="B4" s="142"/>
      <c r="C4" s="141"/>
      <c r="D4" s="141"/>
      <c r="E4" s="67"/>
      <c r="F4" s="143"/>
      <c r="G4" s="137"/>
    </row>
    <row r="5" spans="1:7" ht="12.75">
      <c r="A5" s="67" t="s">
        <v>124</v>
      </c>
      <c r="B5" s="144">
        <f>Cashflow!P16</f>
        <v>78090</v>
      </c>
      <c r="C5" s="141"/>
      <c r="D5" s="141"/>
      <c r="E5" s="141"/>
      <c r="F5" s="143"/>
      <c r="G5" s="137"/>
    </row>
    <row r="6" spans="1:7" ht="15">
      <c r="A6" s="67" t="s">
        <v>150</v>
      </c>
      <c r="B6" s="79">
        <f>Cashflow!P21-Cashflow!P24</f>
        <v>0</v>
      </c>
      <c r="C6" s="141"/>
      <c r="D6" s="141"/>
      <c r="E6" s="69" t="s">
        <v>105</v>
      </c>
      <c r="F6" s="143"/>
      <c r="G6" s="137"/>
    </row>
    <row r="7" spans="1:7" ht="12.75">
      <c r="A7" s="67" t="s">
        <v>42</v>
      </c>
      <c r="B7" s="145">
        <f>Cashflow!N35</f>
        <v>12000</v>
      </c>
      <c r="C7" s="141"/>
      <c r="D7" s="141"/>
      <c r="E7" s="67" t="str">
        <f>'Fixed Costs'!A7</f>
        <v>Part-time Labour</v>
      </c>
      <c r="F7" s="143">
        <f>'Fixed Costs'!C7</f>
        <v>0</v>
      </c>
      <c r="G7" s="137"/>
    </row>
    <row r="8" spans="1:7" ht="12.75">
      <c r="A8" s="66" t="s">
        <v>125</v>
      </c>
      <c r="B8" s="79">
        <f>SUM(B5:B7)</f>
        <v>90090</v>
      </c>
      <c r="C8" s="141"/>
      <c r="D8" s="141"/>
      <c r="E8" s="67" t="str">
        <f>'Fixed Costs'!A8</f>
        <v>Regular Labour</v>
      </c>
      <c r="F8" s="143">
        <f>'Fixed Costs'!C8</f>
        <v>0</v>
      </c>
      <c r="G8" s="137"/>
    </row>
    <row r="9" spans="1:7" ht="12.75">
      <c r="A9" s="67"/>
      <c r="B9" s="79"/>
      <c r="C9" s="141"/>
      <c r="D9" s="141"/>
      <c r="E9" s="146" t="s">
        <v>59</v>
      </c>
      <c r="F9" s="143">
        <f>SUM(F7:F8)</f>
        <v>0</v>
      </c>
      <c r="G9" s="137"/>
    </row>
    <row r="10" spans="1:7" ht="12.75">
      <c r="A10" s="67"/>
      <c r="B10" s="79"/>
      <c r="C10" s="141"/>
      <c r="D10" s="141"/>
      <c r="E10" s="141"/>
      <c r="F10" s="143"/>
      <c r="G10" s="137"/>
    </row>
    <row r="11" spans="1:7" ht="15">
      <c r="A11" s="67"/>
      <c r="B11" s="79"/>
      <c r="C11" s="141"/>
      <c r="D11" s="141"/>
      <c r="E11" s="69" t="s">
        <v>108</v>
      </c>
      <c r="F11" s="143"/>
      <c r="G11" s="137"/>
    </row>
    <row r="12" spans="1:7" ht="12.75">
      <c r="A12" s="67"/>
      <c r="B12" s="79"/>
      <c r="C12" s="141"/>
      <c r="D12" s="141"/>
      <c r="E12" s="67" t="str">
        <f>'Fixed Costs'!A12</f>
        <v>Repairs</v>
      </c>
      <c r="F12" s="143">
        <f>'Fixed Costs'!C12</f>
        <v>3000</v>
      </c>
      <c r="G12" s="137"/>
    </row>
    <row r="13" spans="1:7" ht="12.75">
      <c r="A13" s="67"/>
      <c r="B13" s="79"/>
      <c r="C13" s="141"/>
      <c r="D13" s="141"/>
      <c r="E13" s="67" t="str">
        <f>'Fixed Costs'!A13</f>
        <v>Depreciation</v>
      </c>
      <c r="F13" s="143">
        <f>'Fixed Costs'!C13</f>
        <v>15000</v>
      </c>
      <c r="G13" s="137"/>
    </row>
    <row r="14" spans="1:7" ht="12.75">
      <c r="A14" s="67"/>
      <c r="B14" s="79"/>
      <c r="C14" s="141"/>
      <c r="D14" s="141"/>
      <c r="E14" s="67" t="str">
        <f>'Fixed Costs'!A14</f>
        <v>Fuel &amp; Electricity</v>
      </c>
      <c r="F14" s="143">
        <f>'Fixed Costs'!C14</f>
        <v>2500</v>
      </c>
      <c r="G14" s="137"/>
    </row>
    <row r="15" spans="1:7" ht="12.75">
      <c r="A15" s="67"/>
      <c r="B15" s="79"/>
      <c r="C15" s="141"/>
      <c r="D15" s="141"/>
      <c r="E15" s="67" t="str">
        <f>'Fixed Costs'!A15</f>
        <v>Leasing</v>
      </c>
      <c r="F15" s="143">
        <f>'Fixed Costs'!C15</f>
        <v>0</v>
      </c>
      <c r="G15" s="137"/>
    </row>
    <row r="16" spans="1:7" ht="12.75">
      <c r="A16" s="141"/>
      <c r="B16" s="79"/>
      <c r="C16" s="141"/>
      <c r="D16" s="141"/>
      <c r="E16" s="146" t="s">
        <v>59</v>
      </c>
      <c r="F16" s="143">
        <f>SUM(F12:F15)</f>
        <v>20500</v>
      </c>
      <c r="G16" s="137"/>
    </row>
    <row r="17" spans="1:7" ht="15">
      <c r="A17" s="137"/>
      <c r="B17" s="137"/>
      <c r="C17" s="141"/>
      <c r="D17" s="141"/>
      <c r="E17" s="69" t="s">
        <v>113</v>
      </c>
      <c r="F17" s="143"/>
      <c r="G17" s="137"/>
    </row>
    <row r="18" spans="1:7" ht="12.75">
      <c r="A18" s="141"/>
      <c r="B18" s="79"/>
      <c r="C18" s="141"/>
      <c r="D18" s="141"/>
      <c r="E18" s="67"/>
      <c r="F18" s="143"/>
      <c r="G18" s="137"/>
    </row>
    <row r="19" spans="1:7" ht="15">
      <c r="A19" s="69" t="s">
        <v>126</v>
      </c>
      <c r="B19" s="79"/>
      <c r="C19" s="141"/>
      <c r="D19" s="141"/>
      <c r="E19" s="67" t="str">
        <f>'Fixed Costs'!A19</f>
        <v>Fencing</v>
      </c>
      <c r="F19" s="143">
        <f>'Fixed Costs'!C19</f>
        <v>300</v>
      </c>
      <c r="G19" s="137"/>
    </row>
    <row r="20" spans="1:7" ht="12.75">
      <c r="A20" s="67"/>
      <c r="B20" s="79"/>
      <c r="C20" s="141"/>
      <c r="D20" s="141"/>
      <c r="E20" s="67" t="str">
        <f>'Fixed Costs'!A20</f>
        <v>Drainage</v>
      </c>
      <c r="F20" s="143">
        <f>'Fixed Costs'!C20</f>
        <v>750</v>
      </c>
      <c r="G20" s="137"/>
    </row>
    <row r="21" spans="1:7" ht="12.75">
      <c r="A21" s="78" t="s">
        <v>127</v>
      </c>
      <c r="B21" s="79">
        <f>Cashflow!O41</f>
        <v>3876</v>
      </c>
      <c r="C21" s="141"/>
      <c r="D21" s="141"/>
      <c r="E21" s="67" t="str">
        <f>'Fixed Costs'!A21</f>
        <v>General</v>
      </c>
      <c r="F21" s="143">
        <f>'Fixed Costs'!C21</f>
        <v>1500</v>
      </c>
      <c r="G21" s="137"/>
    </row>
    <row r="22" spans="1:7" ht="12.75">
      <c r="A22" s="78" t="s">
        <v>128</v>
      </c>
      <c r="B22" s="79">
        <f>Cashflow!O42</f>
        <v>9156</v>
      </c>
      <c r="C22" s="141"/>
      <c r="D22" s="141"/>
      <c r="E22" s="67">
        <f>'Fixed Costs'!A22</f>
        <v>0</v>
      </c>
      <c r="F22" s="143">
        <f>'Fixed Costs'!C22</f>
        <v>0</v>
      </c>
      <c r="G22" s="137"/>
    </row>
    <row r="23" spans="1:7" ht="12.75">
      <c r="A23" s="78" t="s">
        <v>129</v>
      </c>
      <c r="B23" s="79">
        <f>Cashflow!O44+Cashflow!O45</f>
        <v>0</v>
      </c>
      <c r="C23" s="141"/>
      <c r="D23" s="141"/>
      <c r="E23" s="67">
        <f>'Fixed Costs'!A23</f>
        <v>0</v>
      </c>
      <c r="F23" s="143">
        <f>'Fixed Costs'!C23</f>
        <v>0</v>
      </c>
      <c r="G23" s="137"/>
    </row>
    <row r="24" spans="1:7" ht="12.75">
      <c r="A24" s="141" t="s">
        <v>233</v>
      </c>
      <c r="B24" s="79">
        <f>Cashflow!O43</f>
        <v>5430</v>
      </c>
      <c r="C24" s="141"/>
      <c r="D24" s="141"/>
      <c r="E24" s="146" t="s">
        <v>59</v>
      </c>
      <c r="F24" s="143">
        <f>SUM(F19:F21)</f>
        <v>2550</v>
      </c>
      <c r="G24" s="137"/>
    </row>
    <row r="25" spans="1:7" ht="15">
      <c r="A25" s="78" t="s">
        <v>151</v>
      </c>
      <c r="B25" s="79">
        <f>Cashflow!O46</f>
        <v>648</v>
      </c>
      <c r="C25" s="141"/>
      <c r="D25" s="141"/>
      <c r="E25" s="69" t="s">
        <v>42</v>
      </c>
      <c r="F25" s="143"/>
      <c r="G25" s="137"/>
    </row>
    <row r="26" spans="1:7" ht="12.75">
      <c r="A26" s="78"/>
      <c r="B26" s="79"/>
      <c r="C26" s="141"/>
      <c r="D26" s="141"/>
      <c r="E26" s="67"/>
      <c r="F26" s="143"/>
      <c r="G26" s="137"/>
    </row>
    <row r="27" spans="1:7" ht="12.75">
      <c r="A27" s="146" t="s">
        <v>59</v>
      </c>
      <c r="B27" s="79">
        <f>SUM(B21:B26)</f>
        <v>19110</v>
      </c>
      <c r="C27" s="141"/>
      <c r="D27" s="141"/>
      <c r="E27" s="67" t="str">
        <f>'Fixed Costs'!A27</f>
        <v>Insurances</v>
      </c>
      <c r="F27" s="143">
        <f>'Fixed Costs'!C27</f>
        <v>750</v>
      </c>
      <c r="G27" s="137"/>
    </row>
    <row r="28" spans="1:7" ht="12.75">
      <c r="A28" s="141"/>
      <c r="B28" s="79"/>
      <c r="C28" s="141"/>
      <c r="D28" s="141"/>
      <c r="E28" s="67" t="str">
        <f>'Fixed Costs'!A28</f>
        <v>Telephone</v>
      </c>
      <c r="F28" s="143">
        <f>'Fixed Costs'!C28</f>
        <v>350</v>
      </c>
      <c r="G28" s="137"/>
    </row>
    <row r="29" spans="1:7" ht="15">
      <c r="A29" s="69" t="s">
        <v>130</v>
      </c>
      <c r="B29" s="79"/>
      <c r="C29" s="141"/>
      <c r="D29" s="141"/>
      <c r="E29" s="67" t="str">
        <f>'Fixed Costs'!A29</f>
        <v>Accountant and Legal</v>
      </c>
      <c r="F29" s="143">
        <f>'Fixed Costs'!C29</f>
        <v>1500</v>
      </c>
      <c r="G29" s="137"/>
    </row>
    <row r="30" spans="1:7" ht="12.75">
      <c r="A30" s="67"/>
      <c r="B30" s="79"/>
      <c r="C30" s="141"/>
      <c r="D30" s="141"/>
      <c r="E30" s="67" t="str">
        <f>'Fixed Costs'!A30</f>
        <v>General</v>
      </c>
      <c r="F30" s="143">
        <f>'Fixed Costs'!C30</f>
        <v>2500</v>
      </c>
      <c r="G30" s="137"/>
    </row>
    <row r="31" spans="1:7" ht="12.75">
      <c r="A31" s="78" t="str">
        <f>Cashflow!A47</f>
        <v>Feed</v>
      </c>
      <c r="B31" s="79">
        <f>Cashflow!O47</f>
        <v>0</v>
      </c>
      <c r="C31" s="141"/>
      <c r="D31" s="141"/>
      <c r="E31" s="67" t="str">
        <f>'Fixed Costs'!A31</f>
        <v>Rent </v>
      </c>
      <c r="F31" s="143">
        <f>'Fixed Costs'!C31</f>
        <v>10000</v>
      </c>
      <c r="G31" s="137"/>
    </row>
    <row r="32" spans="1:7" ht="12.75">
      <c r="A32" s="78" t="str">
        <f>Cashflow!A48</f>
        <v>Vet &amp; Med</v>
      </c>
      <c r="B32" s="79">
        <f>Cashflow!O48</f>
        <v>0</v>
      </c>
      <c r="C32" s="141"/>
      <c r="D32" s="141"/>
      <c r="E32" s="67" t="str">
        <f>'Fixed Costs'!A32</f>
        <v>Potato Shed Rent</v>
      </c>
      <c r="F32" s="143">
        <f>'Fixed Costs'!C32</f>
        <v>6000</v>
      </c>
      <c r="G32" s="137"/>
    </row>
    <row r="33" spans="1:7" ht="12.75">
      <c r="A33" s="78" t="str">
        <f>Cashflow!A49</f>
        <v>Miscellaneous - Livestock</v>
      </c>
      <c r="B33" s="79">
        <f>Cashflow!O49</f>
        <v>0</v>
      </c>
      <c r="C33" s="141"/>
      <c r="D33" s="141"/>
      <c r="E33" s="67">
        <f>'Fixed Costs'!A33</f>
        <v>0</v>
      </c>
      <c r="F33" s="143">
        <f>'Fixed Costs'!C33</f>
        <v>0</v>
      </c>
      <c r="G33" s="137"/>
    </row>
    <row r="34" spans="1:7" ht="12.75">
      <c r="A34" s="78" t="str">
        <f>Cashflow!A50</f>
        <v>Casual Labour - Livestock</v>
      </c>
      <c r="B34" s="79">
        <f>Cashflow!O50</f>
        <v>0</v>
      </c>
      <c r="C34" s="141"/>
      <c r="D34" s="141"/>
      <c r="E34" s="67" t="str">
        <f>'Fixed Costs'!A34</f>
        <v>Rates /water charge /Misc</v>
      </c>
      <c r="F34" s="143">
        <f>'Fixed Costs'!C34</f>
        <v>4000</v>
      </c>
      <c r="G34" s="137"/>
    </row>
    <row r="35" spans="1:7" ht="12.75">
      <c r="A35" s="146" t="s">
        <v>59</v>
      </c>
      <c r="B35" s="79">
        <f>SUM(B31:B34)</f>
        <v>0</v>
      </c>
      <c r="C35" s="141"/>
      <c r="D35" s="141"/>
      <c r="E35" s="67">
        <f>'Fixed Costs'!A35</f>
        <v>0</v>
      </c>
      <c r="F35" s="143">
        <f>'Fixed Costs'!C35</f>
        <v>0</v>
      </c>
      <c r="G35" s="137"/>
    </row>
    <row r="36" spans="1:7" ht="12.75">
      <c r="A36" s="141"/>
      <c r="B36" s="79"/>
      <c r="C36" s="141"/>
      <c r="D36" s="141"/>
      <c r="E36" s="67">
        <f>'Fixed Costs'!A36</f>
        <v>0</v>
      </c>
      <c r="F36" s="143">
        <f>'Fixed Costs'!C36</f>
        <v>0</v>
      </c>
      <c r="G36" s="137"/>
    </row>
    <row r="37" spans="1:7" ht="15">
      <c r="A37" s="69"/>
      <c r="B37" s="79"/>
      <c r="C37" s="141"/>
      <c r="D37" s="141"/>
      <c r="E37" s="137"/>
      <c r="F37" s="137"/>
      <c r="G37" s="137"/>
    </row>
    <row r="38" spans="1:7" ht="12.75">
      <c r="A38" s="67"/>
      <c r="B38" s="79"/>
      <c r="C38" s="141"/>
      <c r="D38" s="141"/>
      <c r="E38" s="146" t="s">
        <v>59</v>
      </c>
      <c r="F38" s="143">
        <f>SUM(F27:F36)</f>
        <v>25100</v>
      </c>
      <c r="G38" s="137"/>
    </row>
    <row r="39" spans="1:7" ht="12.75">
      <c r="A39" s="78"/>
      <c r="B39" s="79"/>
      <c r="C39" s="141"/>
      <c r="D39" s="141"/>
      <c r="E39" s="137"/>
      <c r="F39" s="137"/>
      <c r="G39" s="137"/>
    </row>
    <row r="40" spans="1:7" ht="12.75">
      <c r="A40" s="84" t="s">
        <v>131</v>
      </c>
      <c r="B40" s="147">
        <f>B27+B35</f>
        <v>19110</v>
      </c>
      <c r="C40" s="141"/>
      <c r="D40" s="141"/>
      <c r="E40" s="67" t="s">
        <v>120</v>
      </c>
      <c r="F40" s="143">
        <f>Cashflow!O67*-1</f>
        <v>5692.61859790544</v>
      </c>
      <c r="G40" s="137"/>
    </row>
    <row r="41" spans="1:7" ht="12.75">
      <c r="A41" s="141"/>
      <c r="B41" s="79"/>
      <c r="C41" s="141"/>
      <c r="D41" s="141"/>
      <c r="E41" s="137"/>
      <c r="F41" s="137"/>
      <c r="G41" s="137"/>
    </row>
    <row r="42" spans="1:7" ht="12.75">
      <c r="A42" s="84" t="s">
        <v>132</v>
      </c>
      <c r="B42" s="147">
        <f>B8-B40</f>
        <v>70980</v>
      </c>
      <c r="C42" s="141"/>
      <c r="D42" s="141"/>
      <c r="E42" s="148" t="s">
        <v>121</v>
      </c>
      <c r="F42" s="149">
        <f>F9+F16+F24+F38+F40</f>
        <v>53842.61859790544</v>
      </c>
      <c r="G42" s="137"/>
    </row>
    <row r="43" spans="1:7" ht="12.75">
      <c r="A43" s="137"/>
      <c r="B43" s="137"/>
      <c r="C43" s="141"/>
      <c r="D43" s="141"/>
      <c r="E43" s="67"/>
      <c r="F43" s="143"/>
      <c r="G43" s="137"/>
    </row>
    <row r="44" spans="1:7" ht="13.5" thickBot="1">
      <c r="A44" s="137"/>
      <c r="B44" s="137"/>
      <c r="C44" s="141"/>
      <c r="D44" s="141"/>
      <c r="E44" s="85" t="s">
        <v>149</v>
      </c>
      <c r="F44" s="150">
        <f>B42-F42</f>
        <v>17137.381402094557</v>
      </c>
      <c r="G44" s="137"/>
    </row>
    <row r="45" spans="1:7" ht="13.5" thickTop="1">
      <c r="A45" s="137"/>
      <c r="B45" s="137"/>
      <c r="C45" s="141"/>
      <c r="D45" s="141"/>
      <c r="E45" s="65"/>
      <c r="F45" s="143"/>
      <c r="G45" s="137"/>
    </row>
    <row r="46" spans="1:7" ht="12.75">
      <c r="A46" s="137"/>
      <c r="B46" s="137"/>
      <c r="C46" s="141"/>
      <c r="D46" s="141"/>
      <c r="E46" s="141" t="s">
        <v>122</v>
      </c>
      <c r="F46" s="143">
        <f>'Fixed Costs'!C44</f>
        <v>25000</v>
      </c>
      <c r="G46" s="137"/>
    </row>
    <row r="47" spans="1:7" ht="12.75">
      <c r="A47" s="137"/>
      <c r="B47" s="137"/>
      <c r="C47" s="141"/>
      <c r="D47" s="141"/>
      <c r="E47" s="137"/>
      <c r="F47" s="137"/>
      <c r="G47" s="137"/>
    </row>
    <row r="48" spans="1:4" ht="12.75">
      <c r="A48" s="68"/>
      <c r="B48" s="80"/>
      <c r="C48" s="68"/>
      <c r="D48" s="68"/>
    </row>
    <row r="49" spans="5:6" ht="12.75">
      <c r="E49" s="68"/>
      <c r="F49" s="77"/>
    </row>
    <row r="50" spans="5:6" ht="12.75">
      <c r="E50" s="68"/>
      <c r="F50" s="77"/>
    </row>
    <row r="51" spans="5:6" ht="12.75">
      <c r="E51" s="68"/>
      <c r="F51" s="77"/>
    </row>
    <row r="52" spans="5:6" ht="12.75">
      <c r="E52" s="68"/>
      <c r="F52" s="77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N21"/>
  <sheetViews>
    <sheetView zoomScalePageLayoutView="0" workbookViewId="0" topLeftCell="A1">
      <selection activeCell="F20" sqref="F20"/>
    </sheetView>
  </sheetViews>
  <sheetFormatPr defaultColWidth="9.33203125" defaultRowHeight="12.75"/>
  <cols>
    <col min="3" max="3" width="17.66015625" style="0" customWidth="1"/>
    <col min="4" max="4" width="13.5" style="0" bestFit="1" customWidth="1"/>
    <col min="5" max="5" width="20" style="0" bestFit="1" customWidth="1"/>
  </cols>
  <sheetData>
    <row r="1" ht="13.5" thickBot="1"/>
    <row r="2" spans="3:14" ht="13.5" thickBot="1">
      <c r="C2" s="154" t="s">
        <v>161</v>
      </c>
      <c r="D2" s="155"/>
      <c r="E2" s="156"/>
      <c r="H2" s="102" t="s">
        <v>178</v>
      </c>
      <c r="I2" s="103"/>
      <c r="J2" s="103"/>
      <c r="K2" s="103"/>
      <c r="L2" s="103"/>
      <c r="M2" s="103"/>
      <c r="N2" s="103"/>
    </row>
    <row r="3" spans="8:14" ht="12.75">
      <c r="H3" s="103"/>
      <c r="I3" s="103"/>
      <c r="J3" s="103"/>
      <c r="K3" s="103"/>
      <c r="L3" s="103"/>
      <c r="M3" s="103"/>
      <c r="N3" s="103"/>
    </row>
    <row r="4" spans="8:14" ht="13.5" thickBot="1">
      <c r="H4" s="104" t="s">
        <v>179</v>
      </c>
      <c r="I4" s="104" t="s">
        <v>163</v>
      </c>
      <c r="J4" s="104" t="s">
        <v>180</v>
      </c>
      <c r="K4" s="104"/>
      <c r="L4" s="104" t="s">
        <v>180</v>
      </c>
      <c r="M4" s="104" t="s">
        <v>163</v>
      </c>
      <c r="N4" s="104" t="s">
        <v>179</v>
      </c>
    </row>
    <row r="5" spans="3:14" ht="12.75">
      <c r="C5" s="90" t="s">
        <v>162</v>
      </c>
      <c r="D5" s="91" t="s">
        <v>163</v>
      </c>
      <c r="E5" s="92" t="s">
        <v>164</v>
      </c>
      <c r="H5" s="103">
        <v>1</v>
      </c>
      <c r="I5" s="103" t="s">
        <v>163</v>
      </c>
      <c r="J5" s="103">
        <v>0.8</v>
      </c>
      <c r="K5" s="103"/>
      <c r="L5" s="103">
        <v>1</v>
      </c>
      <c r="M5" s="103" t="s">
        <v>163</v>
      </c>
      <c r="N5" s="103">
        <v>1.2</v>
      </c>
    </row>
    <row r="6" spans="3:14" ht="12.75">
      <c r="C6" s="93" t="s">
        <v>162</v>
      </c>
      <c r="D6" s="94" t="s">
        <v>163</v>
      </c>
      <c r="E6" s="95" t="s">
        <v>165</v>
      </c>
      <c r="H6" s="103">
        <v>2</v>
      </c>
      <c r="I6" s="103" t="s">
        <v>163</v>
      </c>
      <c r="J6" s="103">
        <v>1.7</v>
      </c>
      <c r="K6" s="103"/>
      <c r="L6" s="103">
        <v>2</v>
      </c>
      <c r="M6" s="103" t="s">
        <v>163</v>
      </c>
      <c r="N6" s="103">
        <v>2.4</v>
      </c>
    </row>
    <row r="7" spans="3:14" ht="13.5" thickBot="1">
      <c r="C7" s="96" t="s">
        <v>166</v>
      </c>
      <c r="D7" s="97" t="s">
        <v>163</v>
      </c>
      <c r="E7" s="98" t="s">
        <v>167</v>
      </c>
      <c r="H7" s="103">
        <v>3</v>
      </c>
      <c r="I7" s="103" t="s">
        <v>163</v>
      </c>
      <c r="J7" s="103">
        <v>2.51</v>
      </c>
      <c r="K7" s="103"/>
      <c r="L7" s="103">
        <v>3</v>
      </c>
      <c r="M7" s="103" t="s">
        <v>163</v>
      </c>
      <c r="N7" s="103">
        <v>3.6</v>
      </c>
    </row>
    <row r="8" spans="8:14" ht="12.75">
      <c r="H8" s="103">
        <v>4</v>
      </c>
      <c r="I8" s="103" t="s">
        <v>163</v>
      </c>
      <c r="J8" s="103">
        <v>3.34</v>
      </c>
      <c r="K8" s="103"/>
      <c r="L8" s="103">
        <v>4</v>
      </c>
      <c r="M8" s="103" t="s">
        <v>163</v>
      </c>
      <c r="N8" s="103">
        <v>4.8</v>
      </c>
    </row>
    <row r="9" spans="8:14" ht="12.75">
      <c r="H9" s="103">
        <v>5</v>
      </c>
      <c r="I9" s="103" t="s">
        <v>163</v>
      </c>
      <c r="J9" s="103">
        <v>4.2</v>
      </c>
      <c r="K9" s="103"/>
      <c r="L9" s="103">
        <v>5</v>
      </c>
      <c r="M9" s="103" t="s">
        <v>163</v>
      </c>
      <c r="N9" s="103">
        <v>6</v>
      </c>
    </row>
    <row r="10" spans="8:14" ht="12.75">
      <c r="H10" s="103">
        <v>6</v>
      </c>
      <c r="I10" s="103" t="s">
        <v>163</v>
      </c>
      <c r="J10" s="103">
        <v>5</v>
      </c>
      <c r="K10" s="103"/>
      <c r="L10" s="103">
        <v>6</v>
      </c>
      <c r="M10" s="103" t="s">
        <v>163</v>
      </c>
      <c r="N10" s="103">
        <v>7.2</v>
      </c>
    </row>
    <row r="11" spans="8:14" ht="12.75">
      <c r="H11" s="103">
        <v>7</v>
      </c>
      <c r="I11" s="103" t="s">
        <v>163</v>
      </c>
      <c r="J11" s="103">
        <v>5.85</v>
      </c>
      <c r="K11" s="103"/>
      <c r="L11" s="103">
        <v>7</v>
      </c>
      <c r="M11" s="103" t="s">
        <v>163</v>
      </c>
      <c r="N11" s="103">
        <v>8.4</v>
      </c>
    </row>
    <row r="12" spans="3:14" ht="12.75">
      <c r="C12" s="101" t="s">
        <v>168</v>
      </c>
      <c r="D12" s="101" t="s">
        <v>169</v>
      </c>
      <c r="E12" s="101" t="s">
        <v>170</v>
      </c>
      <c r="H12" s="103">
        <v>8</v>
      </c>
      <c r="I12" s="103" t="s">
        <v>163</v>
      </c>
      <c r="J12" s="103">
        <v>6.7</v>
      </c>
      <c r="K12" s="103"/>
      <c r="L12" s="103">
        <v>8</v>
      </c>
      <c r="M12" s="103" t="s">
        <v>163</v>
      </c>
      <c r="N12" s="103">
        <v>9.6</v>
      </c>
    </row>
    <row r="13" spans="3:14" ht="12.75">
      <c r="C13" s="99" t="s">
        <v>171</v>
      </c>
      <c r="D13" s="99" t="s">
        <v>172</v>
      </c>
      <c r="E13" s="99">
        <v>0.0929</v>
      </c>
      <c r="H13" s="103">
        <v>9</v>
      </c>
      <c r="I13" s="103" t="s">
        <v>163</v>
      </c>
      <c r="J13" s="103">
        <v>7.52</v>
      </c>
      <c r="K13" s="103"/>
      <c r="L13" s="103">
        <v>9</v>
      </c>
      <c r="M13" s="103" t="s">
        <v>163</v>
      </c>
      <c r="N13" s="103">
        <v>10.76</v>
      </c>
    </row>
    <row r="14" spans="3:14" ht="12.75">
      <c r="C14" s="99" t="s">
        <v>173</v>
      </c>
      <c r="D14" s="99" t="s">
        <v>171</v>
      </c>
      <c r="E14" s="99">
        <v>10.764</v>
      </c>
      <c r="H14" s="103">
        <v>10</v>
      </c>
      <c r="I14" s="103" t="s">
        <v>163</v>
      </c>
      <c r="J14" s="103">
        <v>8.4</v>
      </c>
      <c r="K14" s="103"/>
      <c r="L14" s="103">
        <v>10</v>
      </c>
      <c r="M14" s="103" t="s">
        <v>163</v>
      </c>
      <c r="N14" s="103">
        <v>12</v>
      </c>
    </row>
    <row r="15" spans="3:14" ht="12.75">
      <c r="C15" s="99" t="s">
        <v>174</v>
      </c>
      <c r="D15" s="99" t="s">
        <v>172</v>
      </c>
      <c r="E15" s="99">
        <v>0.83612</v>
      </c>
      <c r="H15" s="103">
        <v>15</v>
      </c>
      <c r="I15" s="103" t="s">
        <v>163</v>
      </c>
      <c r="J15" s="103">
        <v>12.54</v>
      </c>
      <c r="K15" s="103"/>
      <c r="L15" s="103">
        <v>15</v>
      </c>
      <c r="M15" s="103" t="s">
        <v>163</v>
      </c>
      <c r="N15" s="103">
        <v>18</v>
      </c>
    </row>
    <row r="16" spans="3:14" ht="12.75">
      <c r="C16" s="99" t="s">
        <v>172</v>
      </c>
      <c r="D16" s="99" t="s">
        <v>175</v>
      </c>
      <c r="E16" s="99">
        <v>1.196</v>
      </c>
      <c r="H16" s="103">
        <v>20</v>
      </c>
      <c r="I16" s="103" t="s">
        <v>163</v>
      </c>
      <c r="J16" s="103">
        <v>16.7</v>
      </c>
      <c r="K16" s="103"/>
      <c r="L16" s="103">
        <v>20</v>
      </c>
      <c r="M16" s="103" t="s">
        <v>163</v>
      </c>
      <c r="N16" s="103">
        <v>24</v>
      </c>
    </row>
    <row r="17" spans="3:5" ht="12.75">
      <c r="C17" s="99" t="s">
        <v>176</v>
      </c>
      <c r="D17" s="99" t="s">
        <v>172</v>
      </c>
      <c r="E17" s="99">
        <v>4046.86</v>
      </c>
    </row>
    <row r="18" spans="3:5" ht="12.75">
      <c r="C18" s="99" t="s">
        <v>176</v>
      </c>
      <c r="D18" s="99" t="s">
        <v>177</v>
      </c>
      <c r="E18" s="99">
        <v>0.40468</v>
      </c>
    </row>
    <row r="19" spans="3:5" ht="12.75">
      <c r="C19" s="99" t="s">
        <v>177</v>
      </c>
      <c r="D19" s="99" t="s">
        <v>176</v>
      </c>
      <c r="E19" s="99">
        <v>2.471</v>
      </c>
    </row>
    <row r="20" spans="3:5" ht="12.75">
      <c r="C20" s="99" t="s">
        <v>177</v>
      </c>
      <c r="D20" s="99" t="s">
        <v>172</v>
      </c>
      <c r="E20" s="100">
        <v>10000</v>
      </c>
    </row>
    <row r="21" spans="3:5" ht="12.75">
      <c r="C21" s="99" t="s">
        <v>177</v>
      </c>
      <c r="D21" s="99" t="s">
        <v>175</v>
      </c>
      <c r="E21" s="100">
        <v>11960</v>
      </c>
    </row>
  </sheetData>
  <sheetProtection sheet="1" objects="1" scenarios="1"/>
  <mergeCells count="1">
    <mergeCell ref="C2:E2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C34" sqref="C34"/>
    </sheetView>
  </sheetViews>
  <sheetFormatPr defaultColWidth="9.33203125" defaultRowHeight="12.75"/>
  <cols>
    <col min="1" max="1" width="34.66015625" style="3" bestFit="1" customWidth="1"/>
    <col min="2" max="2" width="2.5" style="3" customWidth="1"/>
    <col min="3" max="16384" width="9.33203125" style="3" customWidth="1"/>
  </cols>
  <sheetData>
    <row r="1" spans="1:7" ht="15">
      <c r="A1" s="3" t="s">
        <v>133</v>
      </c>
      <c r="F1" s="32" t="s">
        <v>57</v>
      </c>
      <c r="G1" s="3" t="s">
        <v>58</v>
      </c>
    </row>
    <row r="2" ht="14.25"/>
    <row r="3" spans="1:2" ht="15">
      <c r="A3" s="70" t="s">
        <v>153</v>
      </c>
      <c r="B3" s="71"/>
    </row>
    <row r="4" spans="1:2" ht="15">
      <c r="A4" s="72"/>
      <c r="B4" s="72"/>
    </row>
    <row r="5" spans="1:2" ht="15">
      <c r="A5" s="1"/>
      <c r="B5" s="1"/>
    </row>
    <row r="6" spans="1:2" ht="15">
      <c r="A6" s="71" t="s">
        <v>134</v>
      </c>
      <c r="B6" s="69"/>
    </row>
    <row r="7" spans="1:3" ht="15">
      <c r="A7" s="132" t="s">
        <v>106</v>
      </c>
      <c r="B7" s="133"/>
      <c r="C7" s="46"/>
    </row>
    <row r="8" spans="1:3" ht="15">
      <c r="A8" s="132" t="s">
        <v>107</v>
      </c>
      <c r="B8" s="133"/>
      <c r="C8" s="46"/>
    </row>
    <row r="9" spans="1:3" ht="15">
      <c r="A9" s="73" t="s">
        <v>59</v>
      </c>
      <c r="B9" s="26"/>
      <c r="C9" s="22">
        <f>SUM(C7:C8)</f>
        <v>0</v>
      </c>
    </row>
    <row r="10" spans="1:2" ht="15">
      <c r="A10" s="1"/>
      <c r="B10" s="1"/>
    </row>
    <row r="11" spans="1:2" ht="15">
      <c r="A11" s="69" t="s">
        <v>108</v>
      </c>
      <c r="B11" s="69"/>
    </row>
    <row r="12" spans="1:3" ht="15">
      <c r="A12" s="132" t="s">
        <v>109</v>
      </c>
      <c r="B12" s="133"/>
      <c r="C12" s="46">
        <v>3000</v>
      </c>
    </row>
    <row r="13" spans="1:3" ht="15">
      <c r="A13" s="132" t="s">
        <v>110</v>
      </c>
      <c r="B13" s="133"/>
      <c r="C13" s="46">
        <v>15000</v>
      </c>
    </row>
    <row r="14" spans="1:3" ht="15">
      <c r="A14" s="132" t="s">
        <v>111</v>
      </c>
      <c r="B14" s="133"/>
      <c r="C14" s="46">
        <v>2500</v>
      </c>
    </row>
    <row r="15" spans="1:3" ht="15">
      <c r="A15" s="132" t="s">
        <v>112</v>
      </c>
      <c r="B15" s="133"/>
      <c r="C15" s="46">
        <v>0</v>
      </c>
    </row>
    <row r="16" spans="1:3" ht="15">
      <c r="A16" s="26" t="s">
        <v>59</v>
      </c>
      <c r="B16" s="26"/>
      <c r="C16" s="22">
        <f>SUM(C12:C15)</f>
        <v>20500</v>
      </c>
    </row>
    <row r="18" spans="1:2" ht="15">
      <c r="A18" s="69" t="s">
        <v>113</v>
      </c>
      <c r="B18" s="69"/>
    </row>
    <row r="19" spans="1:3" ht="15">
      <c r="A19" s="132" t="s">
        <v>114</v>
      </c>
      <c r="B19" s="133"/>
      <c r="C19" s="46">
        <v>300</v>
      </c>
    </row>
    <row r="20" spans="1:3" ht="15">
      <c r="A20" s="132" t="s">
        <v>115</v>
      </c>
      <c r="B20" s="133"/>
      <c r="C20" s="46">
        <v>750</v>
      </c>
    </row>
    <row r="21" spans="1:3" ht="15">
      <c r="A21" s="132" t="s">
        <v>116</v>
      </c>
      <c r="B21" s="133"/>
      <c r="C21" s="46">
        <v>1500</v>
      </c>
    </row>
    <row r="22" spans="1:3" ht="14.25">
      <c r="A22" s="46"/>
      <c r="B22" s="134"/>
      <c r="C22" s="46"/>
    </row>
    <row r="23" spans="1:3" ht="14.25">
      <c r="A23" s="46"/>
      <c r="B23" s="134"/>
      <c r="C23" s="46"/>
    </row>
    <row r="24" spans="1:3" ht="15">
      <c r="A24" s="26" t="s">
        <v>59</v>
      </c>
      <c r="B24" s="26"/>
      <c r="C24" s="22">
        <f>SUM(C19:C23)</f>
        <v>2550</v>
      </c>
    </row>
    <row r="25" spans="1:2" ht="15">
      <c r="A25" s="2"/>
      <c r="B25" s="2"/>
    </row>
    <row r="26" spans="1:2" ht="15">
      <c r="A26" s="69" t="s">
        <v>135</v>
      </c>
      <c r="B26" s="69"/>
    </row>
    <row r="27" spans="1:3" ht="15">
      <c r="A27" s="132" t="s">
        <v>117</v>
      </c>
      <c r="B27" s="133"/>
      <c r="C27" s="46">
        <v>750</v>
      </c>
    </row>
    <row r="28" spans="1:3" ht="15">
      <c r="A28" s="132" t="s">
        <v>118</v>
      </c>
      <c r="B28" s="133"/>
      <c r="C28" s="46">
        <v>350</v>
      </c>
    </row>
    <row r="29" spans="1:3" ht="15">
      <c r="A29" s="132" t="s">
        <v>119</v>
      </c>
      <c r="B29" s="133"/>
      <c r="C29" s="46">
        <v>1500</v>
      </c>
    </row>
    <row r="30" spans="1:3" ht="15">
      <c r="A30" s="132" t="s">
        <v>116</v>
      </c>
      <c r="B30" s="133"/>
      <c r="C30" s="46">
        <v>2500</v>
      </c>
    </row>
    <row r="31" spans="1:3" ht="15">
      <c r="A31" s="132" t="s">
        <v>236</v>
      </c>
      <c r="B31" s="133"/>
      <c r="C31" s="46">
        <v>10000</v>
      </c>
    </row>
    <row r="32" spans="1:3" ht="15">
      <c r="A32" s="132" t="s">
        <v>237</v>
      </c>
      <c r="B32" s="133"/>
      <c r="C32" s="46">
        <v>6000</v>
      </c>
    </row>
    <row r="33" spans="1:3" ht="15">
      <c r="A33" s="132"/>
      <c r="B33" s="133"/>
      <c r="C33" s="46">
        <v>0</v>
      </c>
    </row>
    <row r="34" spans="1:3" ht="15">
      <c r="A34" s="132" t="s">
        <v>230</v>
      </c>
      <c r="B34" s="133"/>
      <c r="C34" s="46">
        <v>4000</v>
      </c>
    </row>
    <row r="35" spans="1:3" ht="14.25">
      <c r="A35" s="46"/>
      <c r="B35" s="134"/>
      <c r="C35" s="46"/>
    </row>
    <row r="36" spans="1:3" ht="14.25">
      <c r="A36" s="46"/>
      <c r="B36" s="134"/>
      <c r="C36" s="46"/>
    </row>
    <row r="37" spans="1:3" ht="15">
      <c r="A37" s="26" t="s">
        <v>59</v>
      </c>
      <c r="B37" s="26"/>
      <c r="C37" s="22">
        <f>SUM(C27:C36)</f>
        <v>25100</v>
      </c>
    </row>
    <row r="38" spans="1:3" ht="15">
      <c r="A38" s="34"/>
      <c r="B38" s="34"/>
      <c r="C38" s="30"/>
    </row>
    <row r="39" spans="1:3" ht="15">
      <c r="A39" s="72" t="s">
        <v>120</v>
      </c>
      <c r="B39" s="72"/>
      <c r="C39" s="74">
        <f>Cashflow!O67*-1</f>
        <v>5692.61859790544</v>
      </c>
    </row>
    <row r="40" spans="1:2" ht="15">
      <c r="A40" s="69"/>
      <c r="B40" s="69"/>
    </row>
    <row r="41" spans="1:3" ht="15.75" thickBot="1">
      <c r="A41" s="27" t="s">
        <v>121</v>
      </c>
      <c r="B41" s="27"/>
      <c r="C41" s="75">
        <f>SUM(C39+C37+C24+C16+C9)</f>
        <v>53842.61859790544</v>
      </c>
    </row>
    <row r="42" spans="1:2" ht="15.75" thickTop="1">
      <c r="A42" s="1"/>
      <c r="B42" s="1"/>
    </row>
    <row r="43" spans="1:2" ht="15">
      <c r="A43" s="72"/>
      <c r="B43" s="72"/>
    </row>
    <row r="44" spans="1:3" ht="15">
      <c r="A44" s="1" t="s">
        <v>122</v>
      </c>
      <c r="B44" s="1"/>
      <c r="C44" s="135">
        <v>25000</v>
      </c>
    </row>
  </sheetData>
  <sheetProtection sheet="1" objects="1" scenarios="1"/>
  <printOptions/>
  <pageMargins left="0.75" right="0.75" top="1" bottom="1" header="0.5" footer="0.5"/>
  <pageSetup blackAndWhite="1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3:D50"/>
  <sheetViews>
    <sheetView zoomScalePageLayoutView="0" workbookViewId="0" topLeftCell="A4">
      <selection activeCell="J7" sqref="J7"/>
    </sheetView>
  </sheetViews>
  <sheetFormatPr defaultColWidth="9.33203125" defaultRowHeight="12.75"/>
  <cols>
    <col min="3" max="3" width="44" style="105" customWidth="1"/>
    <col min="4" max="4" width="12.5" style="105" customWidth="1"/>
  </cols>
  <sheetData>
    <row r="3" spans="3:4" ht="14.25">
      <c r="C3" s="106" t="s">
        <v>181</v>
      </c>
      <c r="D3" s="107" t="s">
        <v>207</v>
      </c>
    </row>
    <row r="4" spans="3:4" ht="14.25">
      <c r="C4" s="108"/>
      <c r="D4" s="109" t="s">
        <v>35</v>
      </c>
    </row>
    <row r="5" spans="3:4" ht="15">
      <c r="C5" s="105" t="s">
        <v>182</v>
      </c>
      <c r="D5" s="110">
        <f>IF(Cashflow!M68&gt;0,Cashflow!M68,0)</f>
        <v>0</v>
      </c>
    </row>
    <row r="6" spans="3:4" ht="15">
      <c r="C6" s="105" t="s">
        <v>183</v>
      </c>
      <c r="D6" s="110"/>
    </row>
    <row r="7" spans="3:4" ht="15">
      <c r="C7" s="105" t="s">
        <v>184</v>
      </c>
      <c r="D7" s="110"/>
    </row>
    <row r="8" spans="3:4" ht="15">
      <c r="C8" s="105" t="s">
        <v>185</v>
      </c>
      <c r="D8" s="110"/>
    </row>
    <row r="9" ht="15">
      <c r="D9" s="110"/>
    </row>
    <row r="10" spans="3:4" ht="15">
      <c r="C10" s="105" t="s">
        <v>186</v>
      </c>
      <c r="D10" s="110"/>
    </row>
    <row r="11" spans="3:4" ht="15">
      <c r="C11" s="105" t="s">
        <v>187</v>
      </c>
      <c r="D11" s="110"/>
    </row>
    <row r="12" spans="3:4" ht="15">
      <c r="C12" s="105" t="s">
        <v>188</v>
      </c>
      <c r="D12" s="110"/>
    </row>
    <row r="13" spans="3:4" ht="15">
      <c r="C13" s="105" t="s">
        <v>189</v>
      </c>
      <c r="D13" s="110"/>
    </row>
    <row r="14" ht="15">
      <c r="D14" s="111"/>
    </row>
    <row r="15" spans="3:4" ht="15">
      <c r="C15" s="112" t="s">
        <v>190</v>
      </c>
      <c r="D15" s="113">
        <f>SUM(D5:D14)</f>
        <v>0</v>
      </c>
    </row>
    <row r="16" ht="15">
      <c r="D16" s="114"/>
    </row>
    <row r="17" spans="3:4" ht="15">
      <c r="C17" s="112" t="s">
        <v>191</v>
      </c>
      <c r="D17" s="115"/>
    </row>
    <row r="18" spans="3:4" ht="15">
      <c r="C18" s="105" t="s">
        <v>192</v>
      </c>
      <c r="D18" s="110">
        <f>IF(Cashflow!M68&lt;0,Cashflow!M68*-1,0)</f>
        <v>42862.61859790543</v>
      </c>
    </row>
    <row r="19" spans="3:4" ht="15">
      <c r="C19" s="105" t="s">
        <v>193</v>
      </c>
      <c r="D19" s="110"/>
    </row>
    <row r="20" spans="3:4" ht="15">
      <c r="C20" s="105" t="s">
        <v>194</v>
      </c>
      <c r="D20" s="110"/>
    </row>
    <row r="21" spans="3:4" ht="14.25">
      <c r="C21" s="112" t="s">
        <v>195</v>
      </c>
      <c r="D21" s="116">
        <f>D15-(D18+D19+D20)</f>
        <v>-42862.61859790543</v>
      </c>
    </row>
    <row r="22" ht="15">
      <c r="D22" s="117"/>
    </row>
    <row r="23" spans="3:4" ht="15">
      <c r="C23" s="112" t="s">
        <v>196</v>
      </c>
      <c r="D23" s="113">
        <f>SUM(D18:D21)</f>
        <v>0</v>
      </c>
    </row>
    <row r="24" ht="15">
      <c r="D24" s="118"/>
    </row>
    <row r="25" ht="15">
      <c r="D25" s="118"/>
    </row>
    <row r="26" spans="3:4" ht="15">
      <c r="C26" s="112" t="s">
        <v>197</v>
      </c>
      <c r="D26" s="118"/>
    </row>
    <row r="27" spans="3:4" ht="15">
      <c r="C27" s="119"/>
      <c r="D27" s="120" t="s">
        <v>35</v>
      </c>
    </row>
    <row r="28" spans="3:4" ht="15">
      <c r="C28" s="105" t="s">
        <v>198</v>
      </c>
      <c r="D28" s="110">
        <f>D21-D29-D30-D31+D33</f>
        <v>-34999.999999999985</v>
      </c>
    </row>
    <row r="29" spans="3:4" ht="15">
      <c r="C29" s="105" t="s">
        <v>199</v>
      </c>
      <c r="D29" s="110"/>
    </row>
    <row r="30" spans="3:4" ht="15">
      <c r="C30" s="105" t="s">
        <v>200</v>
      </c>
      <c r="D30" s="110">
        <v>0</v>
      </c>
    </row>
    <row r="31" spans="3:4" ht="15">
      <c r="C31" s="105" t="s">
        <v>201</v>
      </c>
      <c r="D31" s="131">
        <f>'P &amp; L'!F44</f>
        <v>17137.381402094557</v>
      </c>
    </row>
    <row r="32" ht="15">
      <c r="D32" s="110"/>
    </row>
    <row r="33" spans="3:4" ht="15">
      <c r="C33" s="105" t="s">
        <v>202</v>
      </c>
      <c r="D33" s="110">
        <f>'P &amp; L'!F46</f>
        <v>25000</v>
      </c>
    </row>
    <row r="34" ht="15">
      <c r="D34" s="111"/>
    </row>
    <row r="35" spans="3:4" ht="15">
      <c r="C35" s="112" t="s">
        <v>203</v>
      </c>
      <c r="D35" s="113">
        <f>SUM(D28:D31)-D33</f>
        <v>-42862.61859790543</v>
      </c>
    </row>
    <row r="36" ht="15">
      <c r="D36" s="105">
        <f>IF(D35-D21=0,0,$F$50)</f>
        <v>0</v>
      </c>
    </row>
    <row r="37" spans="3:4" ht="15">
      <c r="C37" s="121" t="s">
        <v>204</v>
      </c>
      <c r="D37" s="119"/>
    </row>
    <row r="39" spans="3:4" ht="15">
      <c r="C39" s="108" t="s">
        <v>205</v>
      </c>
      <c r="D39" s="122">
        <f>IF(D15=0,"",D35/D15)</f>
      </c>
    </row>
    <row r="40" spans="3:4" ht="15">
      <c r="C40" s="108"/>
      <c r="D40" s="123"/>
    </row>
    <row r="41" spans="3:4" ht="15">
      <c r="C41" s="108"/>
      <c r="D41" s="123"/>
    </row>
    <row r="42" spans="3:4" ht="15">
      <c r="C42" s="124"/>
      <c r="D42" s="125"/>
    </row>
    <row r="43" spans="3:4" ht="14.25">
      <c r="C43" s="108"/>
      <c r="D43" s="126"/>
    </row>
    <row r="44" spans="3:4" ht="12.75">
      <c r="C44"/>
      <c r="D44"/>
    </row>
    <row r="45" spans="3:4" ht="12.75">
      <c r="C45"/>
      <c r="D45" s="127"/>
    </row>
    <row r="46" spans="3:4" ht="12.75">
      <c r="C46" s="128"/>
      <c r="D46" s="129"/>
    </row>
    <row r="47" spans="3:4" ht="15">
      <c r="C47" s="108"/>
      <c r="D47" s="130"/>
    </row>
    <row r="48" ht="15">
      <c r="C48" s="126"/>
    </row>
    <row r="49" ht="15">
      <c r="C49" s="126"/>
    </row>
    <row r="50" ht="15">
      <c r="C50" s="126" t="s">
        <v>206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zoomScalePageLayoutView="0" workbookViewId="0" topLeftCell="A1">
      <pane ySplit="3" topLeftCell="A28" activePane="bottomLeft" state="frozen"/>
      <selection pane="topLeft" activeCell="A1" sqref="A1"/>
      <selection pane="bottomLeft" activeCell="Q50" sqref="Q50"/>
    </sheetView>
  </sheetViews>
  <sheetFormatPr defaultColWidth="9.33203125" defaultRowHeight="12.75"/>
  <cols>
    <col min="1" max="1" width="30.16015625" style="30" customWidth="1"/>
    <col min="2" max="3" width="12.33203125" style="51" customWidth="1"/>
    <col min="4" max="4" width="14.83203125" style="51" customWidth="1"/>
    <col min="5" max="5" width="12.5" style="51" customWidth="1"/>
    <col min="6" max="13" width="12.33203125" style="51" customWidth="1"/>
    <col min="14" max="14" width="10.16015625" style="30" bestFit="1" customWidth="1"/>
    <col min="15" max="17" width="9.33203125" style="81" customWidth="1"/>
    <col min="18" max="16384" width="9.33203125" style="30" customWidth="1"/>
  </cols>
  <sheetData>
    <row r="1" spans="1:10" ht="50.25" customHeight="1">
      <c r="A1" s="63" t="s">
        <v>148</v>
      </c>
      <c r="I1" s="32" t="s">
        <v>57</v>
      </c>
      <c r="J1" s="30" t="s">
        <v>58</v>
      </c>
    </row>
    <row r="2" ht="15" customHeight="1"/>
    <row r="3" spans="1:13" ht="24.75" customHeight="1">
      <c r="A3" s="60">
        <v>2008</v>
      </c>
      <c r="B3" s="35" t="s">
        <v>22</v>
      </c>
      <c r="C3" s="35" t="s">
        <v>23</v>
      </c>
      <c r="D3" s="35" t="s">
        <v>24</v>
      </c>
      <c r="E3" s="35" t="s">
        <v>25</v>
      </c>
      <c r="F3" s="35" t="s">
        <v>26</v>
      </c>
      <c r="G3" s="35" t="s">
        <v>27</v>
      </c>
      <c r="H3" s="35" t="s">
        <v>28</v>
      </c>
      <c r="I3" s="35" t="s">
        <v>29</v>
      </c>
      <c r="J3" s="35" t="s">
        <v>30</v>
      </c>
      <c r="K3" s="35" t="s">
        <v>31</v>
      </c>
      <c r="L3" s="35" t="s">
        <v>32</v>
      </c>
      <c r="M3" s="35" t="s">
        <v>33</v>
      </c>
    </row>
    <row r="4" spans="1:2" ht="14.25">
      <c r="A4" s="51"/>
      <c r="B4" s="53"/>
    </row>
    <row r="5" spans="1:13" ht="15">
      <c r="A5" s="33" t="s">
        <v>34</v>
      </c>
      <c r="B5" s="35" t="s">
        <v>35</v>
      </c>
      <c r="C5" s="35" t="s">
        <v>35</v>
      </c>
      <c r="D5" s="35" t="s">
        <v>35</v>
      </c>
      <c r="E5" s="35" t="s">
        <v>35</v>
      </c>
      <c r="F5" s="35" t="s">
        <v>35</v>
      </c>
      <c r="G5" s="35" t="s">
        <v>35</v>
      </c>
      <c r="H5" s="35" t="s">
        <v>35</v>
      </c>
      <c r="I5" s="35" t="s">
        <v>35</v>
      </c>
      <c r="J5" s="35" t="s">
        <v>35</v>
      </c>
      <c r="K5" s="35" t="s">
        <v>35</v>
      </c>
      <c r="L5" s="35" t="s">
        <v>35</v>
      </c>
      <c r="M5" s="35" t="s">
        <v>35</v>
      </c>
    </row>
    <row r="6" spans="2:6" ht="14.25">
      <c r="B6" s="54"/>
      <c r="C6" s="54"/>
      <c r="D6" s="54"/>
      <c r="E6" s="54"/>
      <c r="F6" s="55"/>
    </row>
    <row r="7" spans="1:15" ht="14.25">
      <c r="A7" s="30" t="str">
        <f>'Winter wheat'!B2</f>
        <v>Winter Wheat</v>
      </c>
      <c r="B7" s="54">
        <f>'Winter wheat'!L10</f>
        <v>0</v>
      </c>
      <c r="C7" s="54">
        <f>'Winter wheat'!M10</f>
        <v>0</v>
      </c>
      <c r="D7" s="54">
        <f>'Winter wheat'!N10</f>
        <v>0</v>
      </c>
      <c r="E7" s="54">
        <f>'Winter wheat'!O10</f>
        <v>0</v>
      </c>
      <c r="F7" s="54">
        <f>'Winter wheat'!P10</f>
        <v>0</v>
      </c>
      <c r="G7" s="54">
        <f>'Winter wheat'!Q10</f>
        <v>0</v>
      </c>
      <c r="H7" s="54">
        <f>'Winter wheat'!R10</f>
        <v>0</v>
      </c>
      <c r="I7" s="54">
        <f>'Winter wheat'!S10</f>
        <v>0</v>
      </c>
      <c r="J7" s="54">
        <f>'Winter wheat'!T10</f>
        <v>0</v>
      </c>
      <c r="K7" s="54">
        <f>'Winter wheat'!U10</f>
        <v>0</v>
      </c>
      <c r="L7" s="54">
        <f>'Winter wheat'!V10</f>
        <v>6570</v>
      </c>
      <c r="M7" s="54">
        <f>'Winter wheat'!W10</f>
        <v>19710</v>
      </c>
      <c r="N7" s="52"/>
      <c r="O7" s="82">
        <f>SUM(B7:N7)</f>
        <v>26280</v>
      </c>
    </row>
    <row r="8" spans="1:15" ht="14.25">
      <c r="A8" s="30" t="str">
        <f>'Malting barley'!B2</f>
        <v>Malting spring barley</v>
      </c>
      <c r="B8" s="54">
        <f>'Malting barley'!L10</f>
        <v>0</v>
      </c>
      <c r="C8" s="54">
        <f>'Malting barley'!M10</f>
        <v>0</v>
      </c>
      <c r="D8" s="54">
        <f>'Malting barley'!N10</f>
        <v>0</v>
      </c>
      <c r="E8" s="54">
        <f>'Malting barley'!O10</f>
        <v>0</v>
      </c>
      <c r="F8" s="54">
        <f>'Malting barley'!P10</f>
        <v>0</v>
      </c>
      <c r="G8" s="54">
        <f>'Malting barley'!Q10</f>
        <v>0</v>
      </c>
      <c r="H8" s="54">
        <f>'Malting barley'!R10</f>
        <v>0</v>
      </c>
      <c r="I8" s="54">
        <f>'Malting barley'!S10</f>
        <v>0</v>
      </c>
      <c r="J8" s="54">
        <f>'Malting barley'!T10</f>
        <v>0</v>
      </c>
      <c r="K8" s="54">
        <f>'Malting barley'!U10</f>
        <v>16785</v>
      </c>
      <c r="L8" s="54">
        <f>'Malting barley'!V10</f>
        <v>0</v>
      </c>
      <c r="M8" s="54">
        <f>'Malting barley'!W10</f>
        <v>16785</v>
      </c>
      <c r="O8" s="82">
        <f aca="true" t="shared" si="0" ref="O8:O21">SUM(B8:N8)</f>
        <v>33570</v>
      </c>
    </row>
    <row r="9" spans="1:15" ht="14.25">
      <c r="A9" s="30" t="str">
        <f>'Winter oilseed rape'!B2</f>
        <v>Winter Oilseed rape</v>
      </c>
      <c r="B9" s="54">
        <f>'Winter oilseed rape'!L10</f>
        <v>0</v>
      </c>
      <c r="C9" s="54">
        <f>'Winter oilseed rape'!M10</f>
        <v>0</v>
      </c>
      <c r="D9" s="54">
        <f>'Winter oilseed rape'!N10</f>
        <v>0</v>
      </c>
      <c r="E9" s="54">
        <f>'Winter oilseed rape'!O10</f>
        <v>0</v>
      </c>
      <c r="F9" s="54">
        <f>'Winter oilseed rape'!P10</f>
        <v>0</v>
      </c>
      <c r="G9" s="54">
        <f>'Winter oilseed rape'!Q10</f>
        <v>0</v>
      </c>
      <c r="H9" s="54">
        <f>'Winter oilseed rape'!R10</f>
        <v>0</v>
      </c>
      <c r="I9" s="54">
        <f>'Winter oilseed rape'!S10</f>
        <v>0</v>
      </c>
      <c r="J9" s="54">
        <f>'Winter oilseed rape'!T10</f>
        <v>0</v>
      </c>
      <c r="K9" s="54">
        <f>'Winter oilseed rape'!U10</f>
        <v>0</v>
      </c>
      <c r="L9" s="54">
        <f>'Winter oilseed rape'!V10</f>
        <v>11520</v>
      </c>
      <c r="M9" s="54">
        <f>'Winter oilseed rape'!W10</f>
        <v>0</v>
      </c>
      <c r="O9" s="82">
        <f t="shared" si="0"/>
        <v>11520</v>
      </c>
    </row>
    <row r="10" spans="1:15" ht="14.25">
      <c r="A10" s="30" t="str">
        <f>'Potato let'!B2</f>
        <v>Potato let</v>
      </c>
      <c r="B10" s="54">
        <f>'Potato let'!L10</f>
        <v>0</v>
      </c>
      <c r="C10" s="54">
        <f>'Potato let'!M10</f>
        <v>0</v>
      </c>
      <c r="D10" s="54">
        <f>'Potato let'!N10</f>
        <v>0</v>
      </c>
      <c r="E10" s="54">
        <f>'Potato let'!O10</f>
        <v>3360</v>
      </c>
      <c r="F10" s="54">
        <f>'Potato let'!P10</f>
        <v>0</v>
      </c>
      <c r="G10" s="54">
        <f>'Potato let'!Q10</f>
        <v>0</v>
      </c>
      <c r="H10" s="54">
        <f>'Potato let'!R10</f>
        <v>0</v>
      </c>
      <c r="I10" s="54">
        <f>'Potato let'!S10</f>
        <v>0</v>
      </c>
      <c r="J10" s="54">
        <f>'Potato let'!T10</f>
        <v>0</v>
      </c>
      <c r="K10" s="54">
        <f>'Potato let'!U10</f>
        <v>3360</v>
      </c>
      <c r="L10" s="54">
        <f>'Potato let'!V10</f>
        <v>0</v>
      </c>
      <c r="M10" s="54">
        <f>'Potato let'!W10</f>
        <v>0</v>
      </c>
      <c r="O10" s="82">
        <f t="shared" si="0"/>
        <v>6720</v>
      </c>
    </row>
    <row r="11" spans="1:15" ht="14.25">
      <c r="A11" s="30" t="str">
        <f>'Crop 5'!B2</f>
        <v>Crop 5</v>
      </c>
      <c r="B11" s="54">
        <f>'Crop 5'!L10</f>
        <v>0</v>
      </c>
      <c r="C11" s="54">
        <f>'Crop 5'!M10</f>
        <v>0</v>
      </c>
      <c r="D11" s="54">
        <f>'Crop 5'!N10</f>
        <v>0</v>
      </c>
      <c r="E11" s="54">
        <f>'Crop 5'!O10</f>
        <v>0</v>
      </c>
      <c r="F11" s="54">
        <f>'Crop 5'!P10</f>
        <v>0</v>
      </c>
      <c r="G11" s="54">
        <f>'Crop 5'!Q10</f>
        <v>0</v>
      </c>
      <c r="H11" s="54">
        <f>'Crop 5'!R10</f>
        <v>0</v>
      </c>
      <c r="I11" s="54">
        <f>'Crop 5'!S10</f>
        <v>0</v>
      </c>
      <c r="J11" s="54">
        <f>'Crop 5'!T10</f>
        <v>0</v>
      </c>
      <c r="K11" s="54">
        <f>'Crop 5'!U10</f>
        <v>0</v>
      </c>
      <c r="L11" s="54">
        <f>'Crop 5'!V10</f>
        <v>0</v>
      </c>
      <c r="M11" s="54">
        <f>'Crop 5'!W10</f>
        <v>0</v>
      </c>
      <c r="O11" s="82">
        <f t="shared" si="0"/>
        <v>0</v>
      </c>
    </row>
    <row r="12" spans="1:15" ht="14.25">
      <c r="A12" s="30" t="str">
        <f>'Crop 6'!B2</f>
        <v>Crop 6</v>
      </c>
      <c r="B12" s="54">
        <f>'Crop 6'!L10</f>
        <v>0</v>
      </c>
      <c r="C12" s="54">
        <f>'Crop 6'!M10</f>
        <v>0</v>
      </c>
      <c r="D12" s="54">
        <f>'Crop 6'!N10</f>
        <v>0</v>
      </c>
      <c r="E12" s="54">
        <f>'Crop 6'!O10</f>
        <v>0</v>
      </c>
      <c r="F12" s="54">
        <f>'Crop 6'!P10</f>
        <v>0</v>
      </c>
      <c r="G12" s="54">
        <f>'Crop 6'!Q10</f>
        <v>0</v>
      </c>
      <c r="H12" s="54">
        <f>'Crop 6'!R10</f>
        <v>0</v>
      </c>
      <c r="I12" s="54">
        <f>'Crop 6'!S10</f>
        <v>0</v>
      </c>
      <c r="J12" s="54">
        <f>'Crop 6'!T10</f>
        <v>0</v>
      </c>
      <c r="K12" s="54">
        <f>'Crop 6'!U10</f>
        <v>0</v>
      </c>
      <c r="L12" s="54">
        <f>'Crop 6'!V10</f>
        <v>0</v>
      </c>
      <c r="M12" s="54">
        <f>'Crop 6'!W10</f>
        <v>0</v>
      </c>
      <c r="O12" s="82">
        <f t="shared" si="0"/>
        <v>0</v>
      </c>
    </row>
    <row r="13" spans="1:15" ht="14.25">
      <c r="A13" s="30" t="str">
        <f>'Crop 7'!B2</f>
        <v>Crop 7</v>
      </c>
      <c r="B13" s="54">
        <f>'Crop 7'!L10</f>
        <v>0</v>
      </c>
      <c r="C13" s="54">
        <f>'Crop 7'!M10</f>
        <v>0</v>
      </c>
      <c r="D13" s="54">
        <f>'Crop 7'!N10</f>
        <v>0</v>
      </c>
      <c r="E13" s="54">
        <f>'Crop 7'!O10</f>
        <v>0</v>
      </c>
      <c r="F13" s="54">
        <f>'Crop 7'!P10</f>
        <v>0</v>
      </c>
      <c r="G13" s="54">
        <f>'Crop 7'!Q10</f>
        <v>0</v>
      </c>
      <c r="H13" s="54">
        <f>'Crop 7'!R10</f>
        <v>0</v>
      </c>
      <c r="I13" s="54">
        <f>'Crop 7'!S10</f>
        <v>0</v>
      </c>
      <c r="J13" s="54">
        <f>'Crop 7'!T10</f>
        <v>0</v>
      </c>
      <c r="K13" s="54">
        <f>'Crop 7'!U10</f>
        <v>0</v>
      </c>
      <c r="L13" s="54">
        <f>'Crop 7'!V10</f>
        <v>0</v>
      </c>
      <c r="M13" s="54">
        <f>'Crop 7'!W10</f>
        <v>0</v>
      </c>
      <c r="O13" s="82">
        <f t="shared" si="0"/>
        <v>0</v>
      </c>
    </row>
    <row r="14" spans="1:15" ht="14.25">
      <c r="A14" s="30" t="str">
        <f>'Crop 8'!B2</f>
        <v>Crop 8</v>
      </c>
      <c r="B14" s="54">
        <f>'Crop 8'!L10</f>
        <v>0</v>
      </c>
      <c r="C14" s="54">
        <f>'Crop 8'!M10</f>
        <v>0</v>
      </c>
      <c r="D14" s="54">
        <f>'Crop 8'!N10</f>
        <v>0</v>
      </c>
      <c r="E14" s="54">
        <f>'Crop 8'!O10</f>
        <v>0</v>
      </c>
      <c r="F14" s="54">
        <f>'Crop 8'!P10</f>
        <v>0</v>
      </c>
      <c r="G14" s="54">
        <f>'Crop 8'!Q10</f>
        <v>0</v>
      </c>
      <c r="H14" s="54">
        <f>'Crop 8'!R10</f>
        <v>0</v>
      </c>
      <c r="I14" s="54">
        <f>'Crop 8'!S10</f>
        <v>0</v>
      </c>
      <c r="J14" s="54">
        <f>'Crop 8'!T10</f>
        <v>0</v>
      </c>
      <c r="K14" s="54">
        <f>'Crop 8'!U10</f>
        <v>0</v>
      </c>
      <c r="L14" s="54">
        <f>'Crop 8'!V10</f>
        <v>0</v>
      </c>
      <c r="M14" s="54">
        <f>'Crop 8'!W10</f>
        <v>0</v>
      </c>
      <c r="O14" s="82">
        <f t="shared" si="0"/>
        <v>0</v>
      </c>
    </row>
    <row r="15" spans="1:15" ht="14.25">
      <c r="A15" s="30" t="str">
        <f>'Crop 9'!B2</f>
        <v>Crop 9</v>
      </c>
      <c r="B15" s="54">
        <f>'Crop 9'!L10</f>
        <v>0</v>
      </c>
      <c r="C15" s="54">
        <f>'Crop 9'!M10</f>
        <v>0</v>
      </c>
      <c r="D15" s="54">
        <f>'Crop 9'!N10</f>
        <v>0</v>
      </c>
      <c r="E15" s="54">
        <f>'Crop 9'!O10</f>
        <v>0</v>
      </c>
      <c r="F15" s="54">
        <f>'Crop 9'!P10</f>
        <v>0</v>
      </c>
      <c r="G15" s="54">
        <f>'Crop 9'!Q10</f>
        <v>0</v>
      </c>
      <c r="H15" s="54">
        <f>'Crop 9'!R10</f>
        <v>0</v>
      </c>
      <c r="I15" s="54">
        <f>'Crop 9'!S10</f>
        <v>0</v>
      </c>
      <c r="J15" s="54">
        <f>'Crop 9'!T10</f>
        <v>0</v>
      </c>
      <c r="K15" s="54">
        <f>'Crop 9'!U10</f>
        <v>0</v>
      </c>
      <c r="L15" s="54">
        <f>'Crop 9'!V10</f>
        <v>0</v>
      </c>
      <c r="M15" s="54">
        <f>'Crop 9'!W10</f>
        <v>0</v>
      </c>
      <c r="O15" s="82">
        <f t="shared" si="0"/>
        <v>0</v>
      </c>
    </row>
    <row r="16" spans="1:16" ht="14.25">
      <c r="A16" s="30" t="str">
        <f>'Crop 10'!B2</f>
        <v>Crop 10</v>
      </c>
      <c r="B16" s="54">
        <f>'Crop 10'!L10</f>
        <v>0</v>
      </c>
      <c r="C16" s="54">
        <f>'Crop 10'!M10</f>
        <v>0</v>
      </c>
      <c r="D16" s="54">
        <f>'Crop 10'!N10</f>
        <v>0</v>
      </c>
      <c r="E16" s="54">
        <f>'Crop 10'!O10</f>
        <v>0</v>
      </c>
      <c r="F16" s="54">
        <f>'Crop 10'!P10</f>
        <v>0</v>
      </c>
      <c r="G16" s="54">
        <f>'Crop 10'!Q10</f>
        <v>0</v>
      </c>
      <c r="H16" s="54">
        <f>'Crop 10'!R10</f>
        <v>0</v>
      </c>
      <c r="I16" s="54">
        <f>'Crop 10'!S10</f>
        <v>0</v>
      </c>
      <c r="J16" s="54">
        <f>'Crop 10'!T10</f>
        <v>0</v>
      </c>
      <c r="K16" s="54">
        <f>'Crop 10'!U10</f>
        <v>0</v>
      </c>
      <c r="L16" s="54">
        <f>'Crop 10'!V10</f>
        <v>0</v>
      </c>
      <c r="M16" s="54">
        <f>'Crop 10'!W10</f>
        <v>0</v>
      </c>
      <c r="O16" s="82">
        <f t="shared" si="0"/>
        <v>0</v>
      </c>
      <c r="P16" s="82">
        <f>SUM(O7:O16)</f>
        <v>78090</v>
      </c>
    </row>
    <row r="17" spans="1:15" ht="14.25">
      <c r="A17" s="30" t="str">
        <f>'Livestock 1'!B2</f>
        <v>Livestock 1</v>
      </c>
      <c r="B17" s="54">
        <f>'Livestock 1'!L13</f>
        <v>0</v>
      </c>
      <c r="C17" s="54">
        <f>'Livestock 1'!M13</f>
        <v>0</v>
      </c>
      <c r="D17" s="54">
        <f>'Livestock 1'!N13</f>
        <v>0</v>
      </c>
      <c r="E17" s="54">
        <f>'Livestock 1'!O13</f>
        <v>0</v>
      </c>
      <c r="F17" s="54">
        <f>'Livestock 1'!P13</f>
        <v>0</v>
      </c>
      <c r="G17" s="54">
        <f>'Livestock 1'!Q13</f>
        <v>0</v>
      </c>
      <c r="H17" s="54">
        <f>'Livestock 1'!R13</f>
        <v>0</v>
      </c>
      <c r="I17" s="54">
        <f>'Livestock 1'!S13</f>
        <v>0</v>
      </c>
      <c r="J17" s="54">
        <f>'Livestock 1'!T13</f>
        <v>0</v>
      </c>
      <c r="K17" s="54">
        <f>'Livestock 1'!U13</f>
        <v>0</v>
      </c>
      <c r="L17" s="54">
        <f>'Livestock 1'!V13</f>
        <v>0</v>
      </c>
      <c r="M17" s="54">
        <f>'Livestock 1'!W13</f>
        <v>0</v>
      </c>
      <c r="O17" s="82">
        <f t="shared" si="0"/>
        <v>0</v>
      </c>
    </row>
    <row r="18" spans="1:15" ht="14.25">
      <c r="A18" s="30" t="str">
        <f>'Livestock 2'!B2</f>
        <v>Livestock 2</v>
      </c>
      <c r="B18" s="54">
        <f>'Livestock 2'!L13</f>
        <v>0</v>
      </c>
      <c r="C18" s="54">
        <f>'Livestock 2'!M13</f>
        <v>0</v>
      </c>
      <c r="D18" s="54">
        <f>'Livestock 2'!N13</f>
        <v>0</v>
      </c>
      <c r="E18" s="54">
        <f>'Livestock 2'!O13</f>
        <v>0</v>
      </c>
      <c r="F18" s="54">
        <f>'Livestock 2'!P13</f>
        <v>0</v>
      </c>
      <c r="G18" s="54">
        <f>'Livestock 2'!Q13</f>
        <v>0</v>
      </c>
      <c r="H18" s="54">
        <f>'Livestock 2'!R13</f>
        <v>0</v>
      </c>
      <c r="I18" s="54">
        <f>'Livestock 2'!S13</f>
        <v>0</v>
      </c>
      <c r="J18" s="54">
        <f>'Livestock 2'!T13</f>
        <v>0</v>
      </c>
      <c r="K18" s="54">
        <f>'Livestock 2'!U13</f>
        <v>0</v>
      </c>
      <c r="L18" s="54">
        <f>'Livestock 2'!V13</f>
        <v>0</v>
      </c>
      <c r="M18" s="54">
        <f>'Livestock 2'!W13</f>
        <v>0</v>
      </c>
      <c r="O18" s="82">
        <f t="shared" si="0"/>
        <v>0</v>
      </c>
    </row>
    <row r="19" spans="1:15" ht="14.25">
      <c r="A19" s="30" t="str">
        <f>'Livestock 3'!B2</f>
        <v>Livestock 3</v>
      </c>
      <c r="B19" s="54">
        <f>'Livestock 3'!L13</f>
        <v>0</v>
      </c>
      <c r="C19" s="54">
        <f>'Livestock 3'!M13</f>
        <v>0</v>
      </c>
      <c r="D19" s="54">
        <f>'Livestock 3'!N13</f>
        <v>0</v>
      </c>
      <c r="E19" s="54">
        <f>'Livestock 3'!O13</f>
        <v>0</v>
      </c>
      <c r="F19" s="54">
        <f>'Livestock 3'!P13</f>
        <v>0</v>
      </c>
      <c r="G19" s="54">
        <f>'Livestock 3'!Q13</f>
        <v>0</v>
      </c>
      <c r="H19" s="54">
        <f>'Livestock 3'!R13</f>
        <v>0</v>
      </c>
      <c r="I19" s="54">
        <f>'Livestock 3'!S13</f>
        <v>0</v>
      </c>
      <c r="J19" s="54">
        <f>'Livestock 3'!T13</f>
        <v>0</v>
      </c>
      <c r="K19" s="54">
        <f>'Livestock 3'!U13</f>
        <v>0</v>
      </c>
      <c r="L19" s="54">
        <f>'Livestock 3'!V13</f>
        <v>0</v>
      </c>
      <c r="M19" s="54">
        <f>'Livestock 3'!W13</f>
        <v>0</v>
      </c>
      <c r="O19" s="82">
        <f t="shared" si="0"/>
        <v>0</v>
      </c>
    </row>
    <row r="20" spans="1:15" ht="14.25">
      <c r="A20" s="30" t="str">
        <f>'Livestock 4'!B2</f>
        <v>Livestock 4</v>
      </c>
      <c r="B20" s="54">
        <f>'Livestock 4'!L13</f>
        <v>0</v>
      </c>
      <c r="C20" s="54">
        <f>'Livestock 4'!M13</f>
        <v>0</v>
      </c>
      <c r="D20" s="54">
        <f>'Livestock 4'!N13</f>
        <v>0</v>
      </c>
      <c r="E20" s="54">
        <f>'Livestock 4'!O13</f>
        <v>0</v>
      </c>
      <c r="F20" s="54">
        <f>'Livestock 4'!P13</f>
        <v>0</v>
      </c>
      <c r="G20" s="54">
        <f>'Livestock 4'!Q13</f>
        <v>0</v>
      </c>
      <c r="H20" s="54">
        <f>'Livestock 4'!R13</f>
        <v>0</v>
      </c>
      <c r="I20" s="54">
        <f>'Livestock 4'!S13</f>
        <v>0</v>
      </c>
      <c r="J20" s="54">
        <f>'Livestock 4'!T13</f>
        <v>0</v>
      </c>
      <c r="K20" s="54">
        <f>'Livestock 4'!U13</f>
        <v>0</v>
      </c>
      <c r="L20" s="54">
        <f>'Livestock 4'!V13</f>
        <v>0</v>
      </c>
      <c r="M20" s="54">
        <f>'Livestock 4'!W13</f>
        <v>0</v>
      </c>
      <c r="O20" s="82">
        <f t="shared" si="0"/>
        <v>0</v>
      </c>
    </row>
    <row r="21" spans="1:16" ht="14.25">
      <c r="A21" s="30" t="str">
        <f>'Livestock 5'!B2</f>
        <v>Livestock 5</v>
      </c>
      <c r="B21" s="54">
        <f>'Livestock 4'!L14</f>
        <v>0</v>
      </c>
      <c r="C21" s="54">
        <f>'Livestock 5'!M13</f>
        <v>0</v>
      </c>
      <c r="D21" s="54">
        <f>'Livestock 5'!N13</f>
        <v>0</v>
      </c>
      <c r="E21" s="54">
        <f>'Livestock 5'!O13</f>
        <v>0</v>
      </c>
      <c r="F21" s="54">
        <f>'Livestock 5'!P13</f>
        <v>0</v>
      </c>
      <c r="G21" s="54">
        <f>'Livestock 5'!Q13</f>
        <v>0</v>
      </c>
      <c r="H21" s="54">
        <f>'Livestock 5'!R13</f>
        <v>0</v>
      </c>
      <c r="I21" s="54">
        <f>'Livestock 5'!S13</f>
        <v>0</v>
      </c>
      <c r="J21" s="54">
        <f>'Livestock 5'!T13</f>
        <v>0</v>
      </c>
      <c r="K21" s="54">
        <f>'Livestock 5'!U13</f>
        <v>0</v>
      </c>
      <c r="L21" s="54">
        <f>'Livestock 5'!V13</f>
        <v>0</v>
      </c>
      <c r="M21" s="54">
        <f>'Livestock 5'!W13</f>
        <v>0</v>
      </c>
      <c r="O21" s="82">
        <f t="shared" si="0"/>
        <v>0</v>
      </c>
      <c r="P21" s="82">
        <f>SUM(O17:O21)</f>
        <v>0</v>
      </c>
    </row>
    <row r="22" spans="2:13" ht="14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>
      <c r="A23" s="33" t="s">
        <v>144</v>
      </c>
      <c r="B23" s="56">
        <f>SUM(B7:B22)</f>
        <v>0</v>
      </c>
      <c r="C23" s="56">
        <f aca="true" t="shared" si="1" ref="C23:M23">SUM(C7:C22)</f>
        <v>0</v>
      </c>
      <c r="D23" s="56">
        <f t="shared" si="1"/>
        <v>0</v>
      </c>
      <c r="E23" s="56">
        <f t="shared" si="1"/>
        <v>3360</v>
      </c>
      <c r="F23" s="56">
        <f t="shared" si="1"/>
        <v>0</v>
      </c>
      <c r="G23" s="56">
        <f t="shared" si="1"/>
        <v>0</v>
      </c>
      <c r="H23" s="56">
        <f t="shared" si="1"/>
        <v>0</v>
      </c>
      <c r="I23" s="56">
        <f t="shared" si="1"/>
        <v>0</v>
      </c>
      <c r="J23" s="56">
        <f t="shared" si="1"/>
        <v>0</v>
      </c>
      <c r="K23" s="56">
        <f t="shared" si="1"/>
        <v>20145</v>
      </c>
      <c r="L23" s="56">
        <f t="shared" si="1"/>
        <v>18090</v>
      </c>
      <c r="M23" s="56">
        <f t="shared" si="1"/>
        <v>36495</v>
      </c>
    </row>
    <row r="24" spans="1:16" ht="14.25">
      <c r="A24" s="30" t="s">
        <v>97</v>
      </c>
      <c r="B24" s="54">
        <f>'Livestock 1'!L20+'Livestock 2'!L20+'Livestock 3'!L20+'Livestock 4'!L20+'Livestock 5'!L20</f>
        <v>0</v>
      </c>
      <c r="C24" s="54">
        <f>'Livestock 1'!M20+'Livestock 2'!M20+'Livestock 3'!M20+'Livestock 4'!M20+'Livestock 5'!M20</f>
        <v>0</v>
      </c>
      <c r="D24" s="54">
        <f>'Livestock 1'!N20+'Livestock 2'!N20+'Livestock 3'!N20+'Livestock 4'!N20+'Livestock 5'!N20</f>
        <v>0</v>
      </c>
      <c r="E24" s="54">
        <f>'Livestock 1'!O20+'Livestock 2'!O20+'Livestock 3'!O20+'Livestock 4'!O20+'Livestock 5'!O20</f>
        <v>0</v>
      </c>
      <c r="F24" s="54">
        <f>'Livestock 1'!P20+'Livestock 2'!P20+'Livestock 3'!P20+'Livestock 4'!P20+'Livestock 5'!P20</f>
        <v>0</v>
      </c>
      <c r="G24" s="54">
        <f>'Livestock 1'!Q20+'Livestock 2'!Q20+'Livestock 3'!Q20+'Livestock 4'!Q20+'Livestock 5'!Q20</f>
        <v>0</v>
      </c>
      <c r="H24" s="54">
        <f>'Livestock 1'!R20+'Livestock 2'!R20+'Livestock 3'!R20+'Livestock 4'!R20+'Livestock 5'!R20</f>
        <v>0</v>
      </c>
      <c r="I24" s="54">
        <f>'Livestock 1'!S20+'Livestock 2'!S20+'Livestock 3'!S20+'Livestock 4'!S20+'Livestock 5'!S20</f>
        <v>0</v>
      </c>
      <c r="J24" s="54">
        <f>'Livestock 1'!T20+'Livestock 2'!T20+'Livestock 3'!T20+'Livestock 4'!T20+'Livestock 5'!T20</f>
        <v>0</v>
      </c>
      <c r="K24" s="54">
        <f>'Livestock 1'!U20+'Livestock 2'!U20+'Livestock 3'!U20+'Livestock 4'!U20+'Livestock 5'!U20</f>
        <v>0</v>
      </c>
      <c r="L24" s="54">
        <f>'Livestock 1'!V20+'Livestock 2'!V20+'Livestock 3'!V20+'Livestock 4'!V20+'Livestock 5'!V20</f>
        <v>0</v>
      </c>
      <c r="M24" s="54">
        <f>'Livestock 1'!W20+'Livestock 2'!W20+'Livestock 3'!W20+'Livestock 4'!W20+'Livestock 5'!W20</f>
        <v>0</v>
      </c>
      <c r="P24" s="82">
        <f>SUM(B24:O24)</f>
        <v>0</v>
      </c>
    </row>
    <row r="25" spans="2:13" ht="14.25">
      <c r="B25" s="54"/>
      <c r="C25" s="54"/>
      <c r="D25" s="54"/>
      <c r="E25" s="54"/>
      <c r="F25" s="55"/>
      <c r="G25" s="55"/>
      <c r="H25" s="55"/>
      <c r="I25" s="55"/>
      <c r="J25" s="55"/>
      <c r="K25" s="55"/>
      <c r="L25" s="55"/>
      <c r="M25" s="55"/>
    </row>
    <row r="26" spans="1:16" ht="14.25" customHeight="1">
      <c r="A26" s="33" t="s">
        <v>75</v>
      </c>
      <c r="B26" s="56">
        <f>B23-B24</f>
        <v>0</v>
      </c>
      <c r="C26" s="56">
        <f aca="true" t="shared" si="2" ref="C26:M26">C23-C24</f>
        <v>0</v>
      </c>
      <c r="D26" s="56">
        <f t="shared" si="2"/>
        <v>0</v>
      </c>
      <c r="E26" s="56">
        <f t="shared" si="2"/>
        <v>3360</v>
      </c>
      <c r="F26" s="56">
        <f t="shared" si="2"/>
        <v>0</v>
      </c>
      <c r="G26" s="56">
        <f t="shared" si="2"/>
        <v>0</v>
      </c>
      <c r="H26" s="56">
        <f t="shared" si="2"/>
        <v>0</v>
      </c>
      <c r="I26" s="56">
        <f t="shared" si="2"/>
        <v>0</v>
      </c>
      <c r="J26" s="56">
        <f t="shared" si="2"/>
        <v>0</v>
      </c>
      <c r="K26" s="56">
        <f t="shared" si="2"/>
        <v>20145</v>
      </c>
      <c r="L26" s="56">
        <f t="shared" si="2"/>
        <v>18090</v>
      </c>
      <c r="M26" s="56">
        <f t="shared" si="2"/>
        <v>36495</v>
      </c>
      <c r="P26" s="82">
        <f>P16+P21-P24</f>
        <v>78090</v>
      </c>
    </row>
    <row r="27" spans="1:16" ht="14.25" customHeight="1">
      <c r="A27" s="3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P27" s="82"/>
    </row>
    <row r="28" spans="1:16" ht="14.25" customHeight="1">
      <c r="A28" s="33" t="s">
        <v>231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P28" s="82"/>
    </row>
    <row r="29" spans="1:16" ht="14.25">
      <c r="A29" s="151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82">
        <f aca="true" t="shared" si="3" ref="N29:N34">SUM(B29:M29)</f>
        <v>0</v>
      </c>
      <c r="P29" s="83">
        <f>P14+P19-P22</f>
        <v>0</v>
      </c>
    </row>
    <row r="30" spans="1:16" ht="14.25">
      <c r="A30" s="151" t="s">
        <v>235</v>
      </c>
      <c r="B30" s="57">
        <v>6000</v>
      </c>
      <c r="C30" s="57"/>
      <c r="D30" s="57">
        <v>6000</v>
      </c>
      <c r="E30" s="57"/>
      <c r="F30" s="57"/>
      <c r="G30" s="57"/>
      <c r="H30" s="57"/>
      <c r="I30" s="57"/>
      <c r="J30" s="57"/>
      <c r="K30" s="57"/>
      <c r="L30" s="57"/>
      <c r="M30" s="57"/>
      <c r="N30" s="82">
        <f t="shared" si="3"/>
        <v>12000</v>
      </c>
      <c r="P30" s="83">
        <f>P15+P20-P23</f>
        <v>0</v>
      </c>
    </row>
    <row r="31" spans="1:16" ht="14.25">
      <c r="A31" s="151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82">
        <f t="shared" si="3"/>
        <v>0</v>
      </c>
      <c r="P31" s="83">
        <f>P16+P21-P29</f>
        <v>78090</v>
      </c>
    </row>
    <row r="32" spans="1:16" ht="14.25">
      <c r="A32" s="151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82">
        <f t="shared" si="3"/>
        <v>0</v>
      </c>
      <c r="P32" s="83">
        <f>P17+P22-P25</f>
        <v>0</v>
      </c>
    </row>
    <row r="33" spans="1:16" ht="14.25">
      <c r="A33" s="151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82">
        <f t="shared" si="3"/>
        <v>0</v>
      </c>
      <c r="P33" s="83">
        <f>P18+P23-P26</f>
        <v>-78090</v>
      </c>
    </row>
    <row r="34" spans="1:16" ht="14.25">
      <c r="A34" s="151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82">
        <f t="shared" si="3"/>
        <v>0</v>
      </c>
      <c r="P34" s="83">
        <f>P19+P24-P32</f>
        <v>0</v>
      </c>
    </row>
    <row r="35" spans="2:16" ht="14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82">
        <f>SUM(N29:N34)</f>
        <v>12000</v>
      </c>
      <c r="P35" s="83"/>
    </row>
    <row r="36" spans="1:13" ht="15">
      <c r="A36" s="33" t="s">
        <v>141</v>
      </c>
      <c r="B36" s="57">
        <v>50000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5">
      <c r="A37" s="3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5">
      <c r="A38" s="20" t="s">
        <v>142</v>
      </c>
      <c r="B38" s="61">
        <f>B26+B29+B30+B31+B32+B33+B34+B36</f>
        <v>56000</v>
      </c>
      <c r="C38" s="61">
        <f>C26+C29+C30+C31+C32+C33+C34+C36</f>
        <v>0</v>
      </c>
      <c r="D38" s="61">
        <f aca="true" t="shared" si="4" ref="D38:M38">D26+D29+D30+D31+D32+D33+D34+D36</f>
        <v>6000</v>
      </c>
      <c r="E38" s="61">
        <f t="shared" si="4"/>
        <v>3360</v>
      </c>
      <c r="F38" s="61">
        <f t="shared" si="4"/>
        <v>0</v>
      </c>
      <c r="G38" s="61">
        <f>G26+G29+G30+G31+G32+G33+G34+G36</f>
        <v>0</v>
      </c>
      <c r="H38" s="61">
        <f>H26+H29+H30+H31+H32+H33+H34+H36</f>
        <v>0</v>
      </c>
      <c r="I38" s="61">
        <f t="shared" si="4"/>
        <v>0</v>
      </c>
      <c r="J38" s="61">
        <f t="shared" si="4"/>
        <v>0</v>
      </c>
      <c r="K38" s="61">
        <f t="shared" si="4"/>
        <v>20145</v>
      </c>
      <c r="L38" s="61">
        <f t="shared" si="4"/>
        <v>18090</v>
      </c>
      <c r="M38" s="61">
        <f t="shared" si="4"/>
        <v>36495</v>
      </c>
    </row>
    <row r="39" spans="2:13" ht="14.2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5">
      <c r="A40" s="33" t="s">
        <v>137</v>
      </c>
      <c r="B40" s="58" t="s">
        <v>35</v>
      </c>
      <c r="C40" s="58" t="s">
        <v>35</v>
      </c>
      <c r="D40" s="58" t="s">
        <v>35</v>
      </c>
      <c r="E40" s="58" t="s">
        <v>35</v>
      </c>
      <c r="F40" s="58" t="s">
        <v>35</v>
      </c>
      <c r="G40" s="58" t="s">
        <v>35</v>
      </c>
      <c r="H40" s="58" t="s">
        <v>35</v>
      </c>
      <c r="I40" s="58" t="s">
        <v>35</v>
      </c>
      <c r="J40" s="58" t="s">
        <v>35</v>
      </c>
      <c r="K40" s="58" t="s">
        <v>35</v>
      </c>
      <c r="L40" s="58" t="s">
        <v>35</v>
      </c>
      <c r="M40" s="58" t="s">
        <v>35</v>
      </c>
    </row>
    <row r="41" spans="1:15" ht="14.25">
      <c r="A41" s="30" t="s">
        <v>62</v>
      </c>
      <c r="B41" s="54">
        <f>'Winter wheat'!L20+'Malting barley'!L20+'Winter oilseed rape'!L20+'Potato let'!L20+'Crop 5'!L20+'Crop 6'!L20+'Crop 7'!L20+'Crop 8'!L20+'Crop 9'!L20+'Crop 10'!L20</f>
        <v>1680</v>
      </c>
      <c r="C41" s="54">
        <f>'Winter wheat'!M20+'Malting barley'!M20+'Winter oilseed rape'!M20+'Potato let'!M20+'Crop 5'!M20+'Crop 6'!M20+'Crop 7'!M20+'Crop 8'!M20+'Crop 9'!M20+'Crop 10'!M20</f>
        <v>0</v>
      </c>
      <c r="D41" s="54">
        <f>'Winter wheat'!N20+'Malting barley'!N20+'Winter oilseed rape'!N20+'Potato let'!N20+'Crop 5'!N20+'Crop 6'!N20+'Crop 7'!N20+'Crop 8'!N20+'Crop 9'!N20+'Crop 10'!N20</f>
        <v>0</v>
      </c>
      <c r="E41" s="54">
        <f>'Winter wheat'!O20+'Malting barley'!O20+'Winter oilseed rape'!O20+'Potato let'!O20+'Crop 5'!O20+'Crop 6'!O20+'Crop 7'!O20+'Crop 8'!O20+'Crop 9'!O20+'Crop 10'!O20</f>
        <v>2196</v>
      </c>
      <c r="F41" s="54">
        <f>'Winter wheat'!P20+'Malting barley'!P20+'Winter oilseed rape'!P20+'Potato let'!P20+'Crop 5'!P20+'Crop 6'!P20+'Crop 7'!P20+'Crop 8'!P20+'Crop 9'!P20+'Crop 10'!P20</f>
        <v>0</v>
      </c>
      <c r="G41" s="54">
        <f>'Winter wheat'!Q20+'Malting barley'!Q20+'Winter oilseed rape'!Q20+'Potato let'!Q20+'Crop 5'!Q20+'Crop 6'!Q20+'Crop 7'!Q20+'Crop 8'!Q20+'Crop 9'!Q20+'Crop 10'!Q20</f>
        <v>0</v>
      </c>
      <c r="H41" s="54">
        <f>'Winter wheat'!R20+'Malting barley'!R20+'Winter oilseed rape'!R20+'Potato let'!R20+'Crop 5'!R20+'Crop 6'!R20+'Crop 7'!R20+'Crop 8'!R20+'Crop 9'!R20+'Crop 10'!R20</f>
        <v>0</v>
      </c>
      <c r="I41" s="54">
        <f>'Winter wheat'!S20+'Malting barley'!S20+'Winter oilseed rape'!S20+'Potato let'!S20+'Crop 5'!S20+'Crop 6'!S20+'Crop 7'!S20+'Crop 8'!S20+'Crop 9'!S20+'Crop 10'!S20</f>
        <v>0</v>
      </c>
      <c r="J41" s="54">
        <f>'Winter wheat'!T20+'Malting barley'!T20+'Winter oilseed rape'!T20+'Potato let'!T20+'Crop 5'!T20+'Crop 6'!T20+'Crop 7'!T20+'Crop 8'!T20+'Crop 9'!T20+'Crop 10'!T20</f>
        <v>0</v>
      </c>
      <c r="K41" s="54">
        <f>'Winter wheat'!U20+'Malting barley'!U20+'Winter oilseed rape'!U20+'Potato let'!U20+'Crop 5'!U20+'Crop 6'!U20+'Crop 7'!U20+'Crop 8'!U20+'Crop 9'!U20+'Crop 10'!U20</f>
        <v>0</v>
      </c>
      <c r="L41" s="54">
        <f>'Winter wheat'!V20+'Malting barley'!V20+'Winter oilseed rape'!V20+'Potato let'!V20+'Crop 5'!V20+'Crop 6'!V20+'Crop 7'!V20+'Crop 8'!V20+'Crop 9'!V20+'Crop 10'!V20</f>
        <v>0</v>
      </c>
      <c r="M41" s="54">
        <f>'Winter wheat'!W20+'Malting barley'!W20+'Winter oilseed rape'!W20+'Potato let'!W20+'Crop 5'!W20+'Crop 6'!W20+'Crop 7'!W20+'Crop 8'!W20+'Crop 9'!W20+'Crop 10'!W20</f>
        <v>0</v>
      </c>
      <c r="O41" s="82">
        <f>SUM(B41:N41)</f>
        <v>3876</v>
      </c>
    </row>
    <row r="42" spans="1:15" ht="14.25">
      <c r="A42" s="30" t="s">
        <v>4</v>
      </c>
      <c r="B42" s="54">
        <f>'Winter wheat'!L27+'Malting barley'!L27+'Winter oilseed rape'!L27+'Potato let'!L27+'Crop 5'!L27+'Crop 6'!L27+'Crop 7'!L27+'Crop 8'!L27+'Crop 9'!L27+'Crop 10'!L27</f>
        <v>3200.4</v>
      </c>
      <c r="C42" s="54">
        <f>'Winter wheat'!M27+'Malting barley'!M27+'Winter oilseed rape'!M27+'Potato let'!M27+'Crop 5'!M27+'Crop 6'!M27+'Crop 7'!M27+'Crop 8'!M27+'Crop 9'!M27+'Crop 10'!M27</f>
        <v>0</v>
      </c>
      <c r="D42" s="54">
        <f>'Winter wheat'!N27+'Malting barley'!N27+'Winter oilseed rape'!N27+'Potato let'!N27+'Crop 5'!N27+'Crop 6'!N27+'Crop 7'!N27+'Crop 8'!N27+'Crop 9'!N27+'Crop 10'!N27</f>
        <v>888</v>
      </c>
      <c r="E42" s="54">
        <f>'Winter wheat'!O27+'Malting barley'!O27+'Winter oilseed rape'!O27+'Potato let'!O27+'Crop 5'!O27+'Crop 6'!O27+'Crop 7'!O27+'Crop 8'!O27+'Crop 9'!O27+'Crop 10'!O27</f>
        <v>3816</v>
      </c>
      <c r="F42" s="54">
        <f>'Winter wheat'!P27+'Malting barley'!P27+'Winter oilseed rape'!P27+'Potato let'!P27+'Crop 5'!P27+'Crop 6'!P27+'Crop 7'!P27+'Crop 8'!P27+'Crop 9'!P27+'Crop 10'!P27</f>
        <v>1251.6</v>
      </c>
      <c r="G42" s="54">
        <f>'Winter wheat'!Q27+'Malting barley'!Q27+'Winter oilseed rape'!Q27+'Potato let'!Q27+'Crop 5'!Q27+'Crop 6'!Q27+'Crop 7'!Q27+'Crop 8'!Q27+'Crop 9'!Q27+'Crop 10'!Q27</f>
        <v>0</v>
      </c>
      <c r="H42" s="54">
        <f>'Winter wheat'!R27+'Malting barley'!R27+'Winter oilseed rape'!R27+'Potato let'!R27+'Crop 5'!R27+'Crop 6'!R27+'Crop 7'!R27+'Crop 8'!R27+'Crop 9'!R27+'Crop 10'!R27</f>
        <v>0</v>
      </c>
      <c r="I42" s="54">
        <f>'Winter wheat'!S27+'Malting barley'!S27+'Winter oilseed rape'!S27+'Potato let'!S27+'Crop 5'!S27+'Crop 6'!S27+'Crop 7'!S27+'Crop 8'!S27+'Crop 9'!S27+'Crop 10'!S27</f>
        <v>0</v>
      </c>
      <c r="J42" s="54">
        <f>'Winter wheat'!T27+'Malting barley'!T27+'Winter oilseed rape'!T27+'Potato let'!T27+'Crop 5'!T27+'Crop 6'!T27+'Crop 7'!T27+'Crop 8'!T27+'Crop 9'!T27+'Crop 10'!T27</f>
        <v>0</v>
      </c>
      <c r="K42" s="54">
        <f>'Winter wheat'!U27+'Malting barley'!U27+'Winter oilseed rape'!U27+'Potato let'!U27+'Crop 5'!U27+'Crop 6'!U27+'Crop 7'!U27+'Crop 8'!U27+'Crop 9'!U27+'Crop 10'!U27</f>
        <v>0</v>
      </c>
      <c r="L42" s="54">
        <f>'Winter wheat'!V27+'Malting barley'!V27+'Winter oilseed rape'!V27+'Potato let'!V27+'Crop 5'!V27+'Crop 6'!V27+'Crop 7'!V27+'Crop 8'!V27+'Crop 9'!V27+'Crop 10'!V27</f>
        <v>0</v>
      </c>
      <c r="M42" s="54">
        <f>'Winter wheat'!W27+'Malting barley'!W27+'Winter oilseed rape'!W27+'Potato let'!W27+'Crop 5'!W27+'Crop 6'!W27+'Crop 7'!W27+'Crop 8'!W27+'Crop 9'!W27+'Crop 10'!W27</f>
        <v>0</v>
      </c>
      <c r="O42" s="82">
        <f aca="true" t="shared" si="5" ref="O42:O50">SUM(B42:N42)</f>
        <v>9156</v>
      </c>
    </row>
    <row r="43" spans="1:15" ht="14.25">
      <c r="A43" s="30" t="s">
        <v>232</v>
      </c>
      <c r="B43" s="54">
        <f>'Winter wheat'!L38+'Malting barley'!L38+'Winter oilseed rape'!L38+'Potato let'!L38+'Crop 5'!L38+'Crop 6'!L38+'Crop 7'!L38+'Crop 8'!L38+'Crop 9'!L38+'Crop 10'!L38</f>
        <v>2610</v>
      </c>
      <c r="C43" s="54">
        <f>'Winter wheat'!M38+'Malting barley'!M38+'Winter oilseed rape'!M38+'Potato let'!M38+'Crop 5'!M38+'Crop 6'!M38+'Crop 7'!M38+'Crop 8'!M38+'Crop 9'!M38+'Crop 10'!M38</f>
        <v>0</v>
      </c>
      <c r="D43" s="54">
        <f>'Winter wheat'!N38+'Malting barley'!N38+'Winter oilseed rape'!N38+'Potato let'!N38+'Crop 5'!N38+'Crop 6'!N38+'Crop 7'!N38+'Crop 8'!N38+'Crop 9'!N38+'Crop 10'!N38</f>
        <v>0</v>
      </c>
      <c r="E43" s="54">
        <f>'Winter wheat'!O38+'Malting barley'!O38+'Winter oilseed rape'!O38+'Potato let'!O38+'Crop 5'!O38+'Crop 6'!O38+'Crop 7'!O38+'Crop 8'!O38+'Crop 9'!O38+'Crop 10'!O38</f>
        <v>510</v>
      </c>
      <c r="F43" s="54">
        <f>'Winter wheat'!P38+'Malting barley'!P38+'Winter oilseed rape'!P38+'Potato let'!P38+'Crop 5'!P38+'Crop 6'!P38+'Crop 7'!P38+'Crop 8'!P38+'Crop 9'!P38+'Crop 10'!P38</f>
        <v>0</v>
      </c>
      <c r="G43" s="54">
        <f>'Winter wheat'!Q38+'Malting barley'!Q38+'Winter oilseed rape'!Q38+'Potato let'!Q38+'Crop 5'!Q38+'Crop 6'!Q38+'Crop 7'!Q38+'Crop 8'!Q38+'Crop 9'!Q38+'Crop 10'!Q38</f>
        <v>900</v>
      </c>
      <c r="H43" s="54">
        <f>'Winter wheat'!R38+'Malting barley'!R38+'Winter oilseed rape'!R38+'Potato let'!R38+'Crop 5'!R38+'Crop 6'!R38+'Crop 7'!R38+'Crop 8'!R38+'Crop 9'!R38+'Crop 10'!R38</f>
        <v>510</v>
      </c>
      <c r="I43" s="54">
        <f>'Winter wheat'!S38+'Malting barley'!S38+'Winter oilseed rape'!S38+'Potato let'!S38+'Crop 5'!S38+'Crop 6'!S38+'Crop 7'!S38+'Crop 8'!S38+'Crop 9'!S38+'Crop 10'!S38</f>
        <v>0</v>
      </c>
      <c r="J43" s="54">
        <f>'Winter wheat'!T38+'Malting barley'!T38+'Winter oilseed rape'!T38+'Potato let'!T38+'Crop 5'!T38+'Crop 6'!T38+'Crop 7'!T38+'Crop 8'!T38+'Crop 9'!T38+'Crop 10'!T38</f>
        <v>0</v>
      </c>
      <c r="K43" s="54">
        <f>'Winter wheat'!U38+'Malting barley'!U38+'Winter oilseed rape'!U38+'Potato let'!U38+'Crop 5'!U38+'Crop 6'!U38+'Crop 7'!U38+'Crop 8'!U38+'Crop 9'!U38+'Crop 10'!U38</f>
        <v>900</v>
      </c>
      <c r="L43" s="54">
        <f>'Winter wheat'!V38+'Malting barley'!V38+'Winter oilseed rape'!V38+'Potato let'!V38+'Crop 5'!V38+'Crop 6'!V38+'Crop 7'!V38+'Crop 8'!V38+'Crop 9'!V38+'Crop 10'!V38</f>
        <v>0</v>
      </c>
      <c r="M43" s="54">
        <f>'Winter wheat'!W38+'Malting barley'!W38+'Winter oilseed rape'!W38+'Potato let'!W38+'Crop 5'!W38+'Crop 6'!W38+'Crop 7'!W38+'Crop 8'!W38+'Crop 9'!W38+'Crop 10'!W38</f>
        <v>0</v>
      </c>
      <c r="O43" s="82">
        <f t="shared" si="5"/>
        <v>5430</v>
      </c>
    </row>
    <row r="44" spans="1:15" ht="14.25">
      <c r="A44" s="30" t="s">
        <v>98</v>
      </c>
      <c r="B44" s="54">
        <f>'Winter wheat'!L45+'Malting barley'!L45+'Winter oilseed rape'!L45+'Potato let'!L45+'Crop 5'!L45+'Crop 6'!L45+'Crop 7'!L45+'Crop 8'!L45+'Crop 9'!L45+'Crop 10'!L45</f>
        <v>0</v>
      </c>
      <c r="C44" s="54">
        <f>'Winter wheat'!M45+'Malting barley'!M45+'Winter oilseed rape'!M45+'Potato let'!M45+'Crop 5'!M45+'Crop 6'!M45+'Crop 7'!M45+'Crop 8'!M45+'Crop 9'!M45+'Crop 10'!M45</f>
        <v>0</v>
      </c>
      <c r="D44" s="54">
        <f>'Winter wheat'!N45+'Malting barley'!N45+'Winter oilseed rape'!N45+'Potato let'!N45+'Crop 5'!N45+'Crop 6'!N45+'Crop 7'!N45+'Crop 8'!N45+'Crop 9'!N45+'Crop 10'!N45</f>
        <v>0</v>
      </c>
      <c r="E44" s="54">
        <f>'Winter wheat'!O45+'Malting barley'!O45+'Winter oilseed rape'!O45+'Potato let'!O45+'Crop 5'!O45+'Crop 6'!O45+'Crop 7'!O45+'Crop 8'!O45+'Crop 9'!O45+'Crop 10'!O45</f>
        <v>0</v>
      </c>
      <c r="F44" s="54">
        <f>'Winter wheat'!P45+'Malting barley'!P45+'Winter oilseed rape'!P45+'Potato let'!P45+'Crop 5'!P45+'Crop 6'!P45+'Crop 7'!P45+'Crop 8'!P45+'Crop 9'!P45+'Crop 10'!P45</f>
        <v>0</v>
      </c>
      <c r="G44" s="54">
        <f>'Winter wheat'!Q45+'Malting barley'!Q45+'Winter oilseed rape'!Q45+'Potato let'!Q45+'Crop 5'!Q45+'Crop 6'!Q45+'Crop 7'!Q45+'Crop 8'!Q45+'Crop 9'!Q45+'Crop 10'!Q45</f>
        <v>0</v>
      </c>
      <c r="H44" s="54">
        <f>'Winter wheat'!R45+'Malting barley'!R45+'Winter oilseed rape'!R45+'Potato let'!R45+'Crop 5'!R45+'Crop 6'!R45+'Crop 7'!R45+'Crop 8'!R45+'Crop 9'!R45+'Crop 10'!R45</f>
        <v>0</v>
      </c>
      <c r="I44" s="54">
        <f>'Winter wheat'!S45+'Malting barley'!S45+'Winter oilseed rape'!S45+'Potato let'!S45+'Crop 5'!S45+'Crop 6'!S45+'Crop 7'!S45+'Crop 8'!S45+'Crop 9'!S45+'Crop 10'!S45</f>
        <v>0</v>
      </c>
      <c r="J44" s="54">
        <f>'Winter wheat'!T45+'Malting barley'!T45+'Winter oilseed rape'!T45+'Potato let'!T45+'Crop 5'!T45+'Crop 6'!T45+'Crop 7'!T45+'Crop 8'!T45+'Crop 9'!T45+'Crop 10'!T45</f>
        <v>0</v>
      </c>
      <c r="K44" s="54">
        <f>'Winter wheat'!U45+'Malting barley'!U45+'Winter oilseed rape'!U45+'Potato let'!U45+'Crop 5'!U45+'Crop 6'!U45+'Crop 7'!U45+'Crop 8'!U45+'Crop 9'!U45+'Crop 10'!U45</f>
        <v>0</v>
      </c>
      <c r="L44" s="54">
        <f>'Winter wheat'!V45+'Malting barley'!V45+'Winter oilseed rape'!V45+'Potato let'!V45+'Crop 5'!V45+'Crop 6'!V45+'Crop 7'!V45+'Crop 8'!V45+'Crop 9'!V45+'Crop 10'!V45</f>
        <v>0</v>
      </c>
      <c r="M44" s="54">
        <f>'Winter wheat'!W45+'Malting barley'!W45+'Winter oilseed rape'!W45+'Potato let'!W45+'Crop 5'!W45+'Crop 6'!W45+'Crop 7'!W45+'Crop 8'!W45+'Crop 9'!W45+'Crop 10'!W45</f>
        <v>0</v>
      </c>
      <c r="O44" s="82">
        <f t="shared" si="5"/>
        <v>0</v>
      </c>
    </row>
    <row r="45" spans="1:15" ht="14.25">
      <c r="A45" s="30" t="s">
        <v>60</v>
      </c>
      <c r="B45" s="54">
        <f>'Winter wheat'!L54+'Malting barley'!L54+'Winter oilseed rape'!L54+'Potato let'!L54+'Crop 5'!L54+'Crop 6'!L54+'Crop 7'!L54+'Crop 8'!L54+'Crop 9'!L54+'Crop 10'!L54</f>
        <v>0</v>
      </c>
      <c r="C45" s="54">
        <f>'Winter wheat'!M54+'Malting barley'!M54+'Winter oilseed rape'!M54+'Potato let'!M54+'Crop 5'!M54+'Crop 6'!M54+'Crop 7'!M54+'Crop 8'!M54+'Crop 9'!M54+'Crop 10'!M54</f>
        <v>0</v>
      </c>
      <c r="D45" s="54">
        <f>'Winter wheat'!N54+'Malting barley'!N54+'Winter oilseed rape'!N54+'Potato let'!N54+'Crop 5'!N54+'Crop 6'!N54+'Crop 7'!N54+'Crop 8'!N54+'Crop 9'!N54+'Crop 10'!N54</f>
        <v>0</v>
      </c>
      <c r="E45" s="54">
        <f>'Winter wheat'!O54+'Malting barley'!O54+'Winter oilseed rape'!O54+'Potato let'!O54+'Crop 5'!O54+'Crop 6'!O54+'Crop 7'!O54+'Crop 8'!O54+'Crop 9'!O54+'Crop 10'!O54</f>
        <v>0</v>
      </c>
      <c r="F45" s="54">
        <f>'Winter wheat'!P54+'Malting barley'!P54+'Winter oilseed rape'!P54+'Potato let'!P54+'Crop 5'!P54+'Crop 6'!P54+'Crop 7'!P54+'Crop 8'!P54+'Crop 9'!P54+'Crop 10'!P54</f>
        <v>0</v>
      </c>
      <c r="G45" s="54">
        <f>'Winter wheat'!Q54+'Malting barley'!Q54+'Winter oilseed rape'!Q54+'Potato let'!Q54+'Crop 5'!Q54+'Crop 6'!Q54+'Crop 7'!Q54+'Crop 8'!Q54+'Crop 9'!Q54+'Crop 10'!Q54</f>
        <v>0</v>
      </c>
      <c r="H45" s="54">
        <f>'Winter wheat'!R54+'Malting barley'!R54+'Winter oilseed rape'!R54+'Potato let'!R54+'Crop 5'!R54+'Crop 6'!R54+'Crop 7'!R54+'Crop 8'!R54+'Crop 9'!R54+'Crop 10'!R54</f>
        <v>0</v>
      </c>
      <c r="I45" s="54">
        <f>'Winter wheat'!S54+'Malting barley'!S54+'Winter oilseed rape'!S54+'Potato let'!S54+'Crop 5'!S54+'Crop 6'!S54+'Crop 7'!S54+'Crop 8'!S54+'Crop 9'!S54+'Crop 10'!S54</f>
        <v>0</v>
      </c>
      <c r="J45" s="54">
        <f>'Winter wheat'!T54+'Malting barley'!T54+'Winter oilseed rape'!T54+'Potato let'!T54+'Crop 5'!T54+'Crop 6'!T54+'Crop 7'!T54+'Crop 8'!T54+'Crop 9'!T54+'Crop 10'!T54</f>
        <v>0</v>
      </c>
      <c r="K45" s="54">
        <f>'Winter wheat'!U54+'Malting barley'!U54+'Winter oilseed rape'!U54+'Potato let'!U54+'Crop 5'!U54+'Crop 6'!U54+'Crop 7'!U54+'Crop 8'!U54+'Crop 9'!U54+'Crop 10'!U54</f>
        <v>0</v>
      </c>
      <c r="L45" s="54">
        <f>'Winter wheat'!V54+'Malting barley'!V54+'Winter oilseed rape'!V54+'Potato let'!V54+'Crop 5'!V54+'Crop 6'!V54+'Crop 7'!V54+'Crop 8'!V54+'Crop 9'!V54+'Crop 10'!V54</f>
        <v>0</v>
      </c>
      <c r="M45" s="54">
        <f>'Winter wheat'!W54+'Malting barley'!W54+'Winter oilseed rape'!W54+'Potato let'!W54+'Crop 5'!W54+'Crop 6'!W54+'Crop 7'!W54+'Crop 8'!W54+'Crop 9'!W54+'Crop 10'!W54</f>
        <v>0</v>
      </c>
      <c r="O45" s="82">
        <f t="shared" si="5"/>
        <v>0</v>
      </c>
    </row>
    <row r="46" spans="1:15" ht="14.25">
      <c r="A46" s="30" t="s">
        <v>99</v>
      </c>
      <c r="B46" s="54">
        <f>'Winter wheat'!L63+'Malting barley'!L63+'Winter oilseed rape'!L63+'Potato let'!L63+'Crop 5'!L63+'Crop 6'!L63+'Crop 7'!L63+'Crop 8'!L63+'Crop 9'!L63+'Crop 10'!L63</f>
        <v>0</v>
      </c>
      <c r="C46" s="54">
        <f>'Winter wheat'!M63+'Malting barley'!M63+'Winter oilseed rape'!M63+'Potato let'!M63+'Crop 5'!M63+'Crop 6'!M63+'Crop 7'!M63+'Crop 8'!M63+'Crop 9'!M63+'Crop 10'!M63</f>
        <v>0</v>
      </c>
      <c r="D46" s="54">
        <f>'Winter wheat'!N63+'Malting barley'!N63+'Winter oilseed rape'!N63+'Potato let'!N63+'Crop 5'!N63+'Crop 6'!N63+'Crop 7'!N63+'Crop 8'!N63+'Crop 9'!N63+'Crop 10'!N63</f>
        <v>0</v>
      </c>
      <c r="E46" s="54">
        <f>'Winter wheat'!O63+'Malting barley'!O63+'Winter oilseed rape'!O63+'Potato let'!O63+'Crop 5'!O63+'Crop 6'!O63+'Crop 7'!O63+'Crop 8'!O63+'Crop 9'!O63+'Crop 10'!O63</f>
        <v>0</v>
      </c>
      <c r="F46" s="54">
        <f>'Winter wheat'!P63+'Malting barley'!P63+'Winter oilseed rape'!P63+'Potato let'!P63+'Crop 5'!P63+'Crop 6'!P63+'Crop 7'!P63+'Crop 8'!P63+'Crop 9'!P63+'Crop 10'!P63</f>
        <v>0</v>
      </c>
      <c r="G46" s="54">
        <f>'Winter wheat'!Q63+'Malting barley'!Q63+'Winter oilseed rape'!Q63+'Potato let'!Q63+'Crop 5'!Q63+'Crop 6'!Q63+'Crop 7'!Q63+'Crop 8'!Q63+'Crop 9'!Q63+'Crop 10'!Q63</f>
        <v>0</v>
      </c>
      <c r="H46" s="54">
        <f>'Winter wheat'!R63+'Malting barley'!R63+'Winter oilseed rape'!R63+'Potato let'!R63+'Crop 5'!R63+'Crop 6'!R63+'Crop 7'!R63+'Crop 8'!R63+'Crop 9'!R63+'Crop 10'!R63</f>
        <v>0</v>
      </c>
      <c r="I46" s="54">
        <f>'Winter wheat'!S63+'Malting barley'!S63+'Winter oilseed rape'!S63+'Potato let'!S63+'Crop 5'!S63+'Crop 6'!S63+'Crop 7'!S63+'Crop 8'!S63+'Crop 9'!S63+'Crop 10'!S63</f>
        <v>288</v>
      </c>
      <c r="J46" s="54">
        <f>'Winter wheat'!T63+'Malting barley'!T63+'Winter oilseed rape'!T63+'Potato let'!T63+'Crop 5'!T63+'Crop 6'!T63+'Crop 7'!T63+'Crop 8'!T63+'Crop 9'!T63+'Crop 10'!T63</f>
        <v>360</v>
      </c>
      <c r="K46" s="54">
        <f>'Winter wheat'!U63+'Malting barley'!U63+'Winter oilseed rape'!U63+'Potato let'!U63+'Crop 5'!U63+'Crop 6'!U63+'Crop 7'!U63+'Crop 8'!U63+'Crop 9'!U63+'Crop 10'!U63</f>
        <v>0</v>
      </c>
      <c r="L46" s="54">
        <f>'Winter wheat'!V63+'Malting barley'!V63+'Winter oilseed rape'!V63+'Potato let'!V63+'Crop 5'!V63+'Crop 6'!V63+'Crop 7'!V63+'Crop 8'!V63+'Crop 9'!V63+'Crop 10'!V63</f>
        <v>0</v>
      </c>
      <c r="M46" s="54">
        <f>'Winter wheat'!W63+'Malting barley'!W63+'Winter oilseed rape'!W63+'Potato let'!W63+'Crop 5'!W63+'Crop 6'!W63+'Crop 7'!W63+'Crop 8'!W63+'Crop 9'!W63+'Crop 10'!W63</f>
        <v>0</v>
      </c>
      <c r="O46" s="82">
        <f t="shared" si="5"/>
        <v>648</v>
      </c>
    </row>
    <row r="47" spans="1:15" ht="14.25">
      <c r="A47" s="30" t="s">
        <v>61</v>
      </c>
      <c r="B47" s="55">
        <f>'Livestock 1'!L30+'Livestock 2'!L30+'Livestock 3'!L30+'Livestock 4'!L30+'Livestock 5'!L30</f>
        <v>0</v>
      </c>
      <c r="C47" s="55">
        <f>'Livestock 1'!M30+'Livestock 2'!M30+'Livestock 3'!M30+'Livestock 4'!M30+'Livestock 5'!M30</f>
        <v>0</v>
      </c>
      <c r="D47" s="55">
        <f>'Livestock 1'!N30+'Livestock 2'!N30+'Livestock 3'!N30+'Livestock 4'!N30+'Livestock 5'!N30</f>
        <v>0</v>
      </c>
      <c r="E47" s="55">
        <f>'Livestock 1'!O30+'Livestock 2'!O30+'Livestock 3'!O30+'Livestock 4'!O30+'Livestock 5'!O30</f>
        <v>0</v>
      </c>
      <c r="F47" s="55">
        <f>'Livestock 1'!P30+'Livestock 2'!P30+'Livestock 3'!P30+'Livestock 4'!P30+'Livestock 5'!P30</f>
        <v>0</v>
      </c>
      <c r="G47" s="55">
        <f>'Livestock 1'!Q30+'Livestock 2'!Q30+'Livestock 3'!Q30+'Livestock 4'!Q30+'Livestock 5'!Q30</f>
        <v>0</v>
      </c>
      <c r="H47" s="55">
        <f>'Livestock 1'!R30+'Livestock 2'!R30+'Livestock 3'!R30+'Livestock 4'!R30+'Livestock 5'!R30</f>
        <v>0</v>
      </c>
      <c r="I47" s="55">
        <f>'Livestock 1'!S30+'Livestock 2'!S30+'Livestock 3'!S30+'Livestock 4'!S30+'Livestock 5'!S30</f>
        <v>0</v>
      </c>
      <c r="J47" s="55">
        <f>'Livestock 1'!T30+'Livestock 2'!T30+'Livestock 3'!T30+'Livestock 4'!T30+'Livestock 5'!T30</f>
        <v>0</v>
      </c>
      <c r="K47" s="55">
        <f>'Livestock 1'!U30+'Livestock 2'!U30+'Livestock 3'!U30+'Livestock 4'!U30+'Livestock 5'!U30</f>
        <v>0</v>
      </c>
      <c r="L47" s="55">
        <f>'Livestock 1'!V30+'Livestock 2'!V30+'Livestock 3'!V30+'Livestock 4'!V30+'Livestock 5'!V30</f>
        <v>0</v>
      </c>
      <c r="M47" s="55">
        <f>'Livestock 1'!W30+'Livestock 2'!W30+'Livestock 3'!W30+'Livestock 4'!W30+'Livestock 5'!W30</f>
        <v>0</v>
      </c>
      <c r="O47" s="82">
        <f t="shared" si="5"/>
        <v>0</v>
      </c>
    </row>
    <row r="48" spans="1:15" ht="14.25">
      <c r="A48" s="30" t="s">
        <v>81</v>
      </c>
      <c r="B48" s="55">
        <f>'Livestock 1'!L37+'Livestock 2'!L37+'Livestock 3'!L37+'Livestock 4'!L37+'Livestock 5'!L37</f>
        <v>0</v>
      </c>
      <c r="C48" s="55">
        <f>'Livestock 1'!M37+'Livestock 2'!M37+'Livestock 3'!M37+'Livestock 4'!M37+'Livestock 5'!M37</f>
        <v>0</v>
      </c>
      <c r="D48" s="55">
        <f>'Livestock 1'!N37+'Livestock 2'!N37+'Livestock 3'!N37+'Livestock 4'!N37+'Livestock 5'!N37</f>
        <v>0</v>
      </c>
      <c r="E48" s="55">
        <f>'Livestock 1'!O37+'Livestock 2'!O37+'Livestock 3'!O37+'Livestock 4'!O37+'Livestock 5'!O37</f>
        <v>0</v>
      </c>
      <c r="F48" s="55">
        <f>'Livestock 1'!P37+'Livestock 2'!P37+'Livestock 3'!P37+'Livestock 4'!P37+'Livestock 5'!P37</f>
        <v>0</v>
      </c>
      <c r="G48" s="55">
        <f>'Livestock 1'!Q37+'Livestock 2'!Q37+'Livestock 3'!Q37+'Livestock 4'!Q37+'Livestock 5'!Q37</f>
        <v>0</v>
      </c>
      <c r="H48" s="55">
        <f>'Livestock 1'!R37+'Livestock 2'!R37+'Livestock 3'!R37+'Livestock 4'!R37+'Livestock 5'!R37</f>
        <v>0</v>
      </c>
      <c r="I48" s="55">
        <f>'Livestock 1'!S37+'Livestock 2'!S37+'Livestock 3'!S37+'Livestock 4'!S37+'Livestock 5'!S37</f>
        <v>0</v>
      </c>
      <c r="J48" s="55">
        <f>'Livestock 1'!T37+'Livestock 2'!T37+'Livestock 3'!T37+'Livestock 4'!T37+'Livestock 5'!T37</f>
        <v>0</v>
      </c>
      <c r="K48" s="55">
        <f>'Livestock 1'!U37+'Livestock 2'!U37+'Livestock 3'!U37+'Livestock 4'!U37+'Livestock 5'!U37</f>
        <v>0</v>
      </c>
      <c r="L48" s="55">
        <f>'Livestock 1'!V37+'Livestock 2'!V37+'Livestock 3'!V37+'Livestock 4'!V37+'Livestock 5'!V37</f>
        <v>0</v>
      </c>
      <c r="M48" s="55">
        <f>'Livestock 1'!W37+'Livestock 2'!W37+'Livestock 3'!W37+'Livestock 4'!W37+'Livestock 5'!W37</f>
        <v>0</v>
      </c>
      <c r="O48" s="82">
        <f t="shared" si="5"/>
        <v>0</v>
      </c>
    </row>
    <row r="49" spans="1:15" ht="14.25">
      <c r="A49" s="30" t="s">
        <v>100</v>
      </c>
      <c r="B49" s="55">
        <f>'Livestock 1'!L48+'Livestock 2'!L48+'Livestock 3'!L48+'Livestock 4'!L48+'Livestock 5'!L48</f>
        <v>0</v>
      </c>
      <c r="C49" s="55">
        <f>'Livestock 1'!M48+'Livestock 2'!M48+'Livestock 3'!M48+'Livestock 4'!M48+'Livestock 5'!M48</f>
        <v>0</v>
      </c>
      <c r="D49" s="55">
        <f>'Livestock 1'!N48+'Livestock 2'!N48+'Livestock 3'!N48+'Livestock 4'!N48+'Livestock 5'!N48</f>
        <v>0</v>
      </c>
      <c r="E49" s="55">
        <f>'Livestock 1'!O48+'Livestock 2'!O48+'Livestock 3'!O48+'Livestock 4'!O48+'Livestock 5'!O48</f>
        <v>0</v>
      </c>
      <c r="F49" s="55">
        <f>'Livestock 1'!P48+'Livestock 2'!P48+'Livestock 3'!P48+'Livestock 4'!P48+'Livestock 5'!P48</f>
        <v>0</v>
      </c>
      <c r="G49" s="55">
        <f>'Livestock 1'!Q48+'Livestock 2'!Q48+'Livestock 3'!Q48+'Livestock 4'!Q48+'Livestock 5'!Q48</f>
        <v>0</v>
      </c>
      <c r="H49" s="55">
        <f>'Livestock 1'!R48+'Livestock 2'!R48+'Livestock 3'!R48+'Livestock 4'!R48+'Livestock 5'!R48</f>
        <v>0</v>
      </c>
      <c r="I49" s="55">
        <f>'Livestock 1'!S48+'Livestock 2'!S48+'Livestock 3'!S48+'Livestock 4'!S48+'Livestock 5'!S48</f>
        <v>0</v>
      </c>
      <c r="J49" s="55">
        <f>'Livestock 1'!T48+'Livestock 2'!T48+'Livestock 3'!T48+'Livestock 4'!T48+'Livestock 5'!T48</f>
        <v>0</v>
      </c>
      <c r="K49" s="55">
        <f>'Livestock 1'!U48+'Livestock 2'!U48+'Livestock 3'!U48+'Livestock 4'!U48+'Livestock 5'!U48</f>
        <v>0</v>
      </c>
      <c r="L49" s="55">
        <f>'Livestock 1'!V48+'Livestock 2'!V48+'Livestock 3'!V48+'Livestock 4'!V48+'Livestock 5'!V48</f>
        <v>0</v>
      </c>
      <c r="M49" s="55">
        <f>'Livestock 1'!W48+'Livestock 2'!W48+'Livestock 3'!W48+'Livestock 4'!W48+'Livestock 5'!W48</f>
        <v>0</v>
      </c>
      <c r="O49" s="82">
        <f t="shared" si="5"/>
        <v>0</v>
      </c>
    </row>
    <row r="50" spans="1:15" ht="14.25">
      <c r="A50" s="30" t="s">
        <v>101</v>
      </c>
      <c r="B50" s="55">
        <f>'Livestock 1'!L55+'Livestock 2'!L55+'Livestock 3'!L55+'Livestock 4'!L55+'Livestock 5'!L55</f>
        <v>0</v>
      </c>
      <c r="C50" s="55">
        <f>'Livestock 1'!M55+'Livestock 2'!M55+'Livestock 3'!M55+'Livestock 4'!M55+'Livestock 5'!M55</f>
        <v>0</v>
      </c>
      <c r="D50" s="55">
        <f>'Livestock 1'!N55+'Livestock 2'!N55+'Livestock 3'!N55+'Livestock 4'!N55+'Livestock 5'!N55</f>
        <v>0</v>
      </c>
      <c r="E50" s="55">
        <f>'Livestock 1'!O55+'Livestock 2'!O55+'Livestock 3'!O55+'Livestock 4'!O55+'Livestock 5'!O55</f>
        <v>0</v>
      </c>
      <c r="F50" s="55">
        <f>'Livestock 1'!P55+'Livestock 2'!P55+'Livestock 3'!P55+'Livestock 4'!P55+'Livestock 5'!P55</f>
        <v>0</v>
      </c>
      <c r="G50" s="55">
        <f>'Livestock 1'!Q55+'Livestock 2'!Q55+'Livestock 3'!Q55+'Livestock 4'!Q55+'Livestock 5'!Q55</f>
        <v>0</v>
      </c>
      <c r="H50" s="55">
        <f>'Livestock 1'!R55+'Livestock 2'!R55+'Livestock 3'!R55+'Livestock 4'!R55+'Livestock 5'!R55</f>
        <v>0</v>
      </c>
      <c r="I50" s="55">
        <f>'Livestock 1'!S55+'Livestock 2'!S55+'Livestock 3'!S55+'Livestock 4'!S55+'Livestock 5'!S55</f>
        <v>0</v>
      </c>
      <c r="J50" s="55">
        <f>'Livestock 1'!T55+'Livestock 2'!T55+'Livestock 3'!T55+'Livestock 4'!T55+'Livestock 5'!T55</f>
        <v>0</v>
      </c>
      <c r="K50" s="55">
        <f>'Livestock 1'!U55+'Livestock 2'!U55+'Livestock 3'!U55+'Livestock 4'!U55+'Livestock 5'!U55</f>
        <v>0</v>
      </c>
      <c r="L50" s="55">
        <f>'Livestock 1'!V55+'Livestock 2'!V55+'Livestock 3'!V55+'Livestock 4'!V55+'Livestock 5'!V55</f>
        <v>0</v>
      </c>
      <c r="M50" s="55">
        <f>'Livestock 1'!W55+'Livestock 2'!W55+'Livestock 3'!W55+'Livestock 4'!W55+'Livestock 5'!W55</f>
        <v>0</v>
      </c>
      <c r="O50" s="82">
        <f t="shared" si="5"/>
        <v>0</v>
      </c>
    </row>
    <row r="51" spans="2:13" ht="14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5">
      <c r="A52" s="33" t="s">
        <v>102</v>
      </c>
      <c r="B52" s="55">
        <f>SUM(B41:B51)</f>
        <v>7490.4</v>
      </c>
      <c r="C52" s="55">
        <f aca="true" t="shared" si="6" ref="C52:M52">SUM(C41:C51)</f>
        <v>0</v>
      </c>
      <c r="D52" s="55">
        <f t="shared" si="6"/>
        <v>888</v>
      </c>
      <c r="E52" s="55">
        <f t="shared" si="6"/>
        <v>6522</v>
      </c>
      <c r="F52" s="55">
        <f t="shared" si="6"/>
        <v>1251.6</v>
      </c>
      <c r="G52" s="55">
        <f t="shared" si="6"/>
        <v>900</v>
      </c>
      <c r="H52" s="55">
        <f t="shared" si="6"/>
        <v>510</v>
      </c>
      <c r="I52" s="55">
        <f t="shared" si="6"/>
        <v>288</v>
      </c>
      <c r="J52" s="55">
        <f t="shared" si="6"/>
        <v>360</v>
      </c>
      <c r="K52" s="55">
        <f t="shared" si="6"/>
        <v>900</v>
      </c>
      <c r="L52" s="55">
        <f t="shared" si="6"/>
        <v>0</v>
      </c>
      <c r="M52" s="55">
        <f t="shared" si="6"/>
        <v>0</v>
      </c>
    </row>
    <row r="53" spans="2:13" ht="14.2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5">
      <c r="A54" s="33" t="s">
        <v>103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14.25">
      <c r="A55" s="30" t="s">
        <v>105</v>
      </c>
      <c r="B55" s="55">
        <f>'Fixed Costs'!$C$9/12</f>
        <v>0</v>
      </c>
      <c r="C55" s="55">
        <f>'Fixed Costs'!$C$9/12</f>
        <v>0</v>
      </c>
      <c r="D55" s="55">
        <f>'Fixed Costs'!$C$9/12</f>
        <v>0</v>
      </c>
      <c r="E55" s="55">
        <f>'Fixed Costs'!$C$9/12</f>
        <v>0</v>
      </c>
      <c r="F55" s="55">
        <f>'Fixed Costs'!$C$9/12</f>
        <v>0</v>
      </c>
      <c r="G55" s="55">
        <f>'Fixed Costs'!$C$9/12</f>
        <v>0</v>
      </c>
      <c r="H55" s="55">
        <f>'Fixed Costs'!$C$9/12</f>
        <v>0</v>
      </c>
      <c r="I55" s="55">
        <f>'Fixed Costs'!$C$9/12</f>
        <v>0</v>
      </c>
      <c r="J55" s="55">
        <f>'Fixed Costs'!$C$9/12</f>
        <v>0</v>
      </c>
      <c r="K55" s="55">
        <f>'Fixed Costs'!$C$9/12</f>
        <v>0</v>
      </c>
      <c r="L55" s="55">
        <f>'Fixed Costs'!$C$9/12</f>
        <v>0</v>
      </c>
      <c r="M55" s="55">
        <f>'Fixed Costs'!$C$9/12</f>
        <v>0</v>
      </c>
    </row>
    <row r="56" spans="1:13" ht="14.25">
      <c r="A56" s="30" t="s">
        <v>108</v>
      </c>
      <c r="B56" s="55">
        <f>SUM('Fixed Costs'!$C$16-'Fixed Costs'!$C$13)/12</f>
        <v>458.3333333333333</v>
      </c>
      <c r="C56" s="55">
        <f>SUM('Fixed Costs'!$C$16-'Fixed Costs'!$C$13)/12</f>
        <v>458.3333333333333</v>
      </c>
      <c r="D56" s="55">
        <f>SUM('Fixed Costs'!$C$16-'Fixed Costs'!$C$13)/12</f>
        <v>458.3333333333333</v>
      </c>
      <c r="E56" s="55">
        <f>SUM('Fixed Costs'!$C$16-'Fixed Costs'!$C$13)/12</f>
        <v>458.3333333333333</v>
      </c>
      <c r="F56" s="55">
        <f>SUM('Fixed Costs'!$C$16-'Fixed Costs'!$C$13)/12</f>
        <v>458.3333333333333</v>
      </c>
      <c r="G56" s="55">
        <f>SUM('Fixed Costs'!$C$16-'Fixed Costs'!$C$13)/12</f>
        <v>458.3333333333333</v>
      </c>
      <c r="H56" s="55">
        <f>SUM('Fixed Costs'!$C$16-'Fixed Costs'!$C$13)/12</f>
        <v>458.3333333333333</v>
      </c>
      <c r="I56" s="55">
        <f>SUM('Fixed Costs'!$C$16-'Fixed Costs'!$C$13)/12</f>
        <v>458.3333333333333</v>
      </c>
      <c r="J56" s="55">
        <f>SUM('Fixed Costs'!$C$16-'Fixed Costs'!$C$13)/12</f>
        <v>458.3333333333333</v>
      </c>
      <c r="K56" s="55">
        <f>SUM('Fixed Costs'!$C$16-'Fixed Costs'!$C$13)/12</f>
        <v>458.3333333333333</v>
      </c>
      <c r="L56" s="55">
        <f>SUM('Fixed Costs'!$C$16-'Fixed Costs'!$C$13)/12</f>
        <v>458.3333333333333</v>
      </c>
      <c r="M56" s="55">
        <f>SUM('Fixed Costs'!$C$16-'Fixed Costs'!$C$13)/12</f>
        <v>458.3333333333333</v>
      </c>
    </row>
    <row r="57" spans="1:13" ht="14.25">
      <c r="A57" s="30" t="s">
        <v>113</v>
      </c>
      <c r="B57" s="55">
        <f>'Fixed Costs'!$C$24/12</f>
        <v>212.5</v>
      </c>
      <c r="C57" s="55">
        <f>'Fixed Costs'!$C$24/12</f>
        <v>212.5</v>
      </c>
      <c r="D57" s="55">
        <f>'Fixed Costs'!$C$24/12</f>
        <v>212.5</v>
      </c>
      <c r="E57" s="55">
        <f>'Fixed Costs'!$C$24/12</f>
        <v>212.5</v>
      </c>
      <c r="F57" s="55">
        <f>'Fixed Costs'!$C$24/12</f>
        <v>212.5</v>
      </c>
      <c r="G57" s="55">
        <f>'Fixed Costs'!$C$24/12</f>
        <v>212.5</v>
      </c>
      <c r="H57" s="55">
        <f>'Fixed Costs'!$C$24/12</f>
        <v>212.5</v>
      </c>
      <c r="I57" s="55">
        <f>'Fixed Costs'!$C$24/12</f>
        <v>212.5</v>
      </c>
      <c r="J57" s="55">
        <f>'Fixed Costs'!$C$24/12</f>
        <v>212.5</v>
      </c>
      <c r="K57" s="55">
        <f>'Fixed Costs'!$C$24/12</f>
        <v>212.5</v>
      </c>
      <c r="L57" s="55">
        <f>'Fixed Costs'!$C$24/12</f>
        <v>212.5</v>
      </c>
      <c r="M57" s="55">
        <f>'Fixed Costs'!$C$24/12</f>
        <v>212.5</v>
      </c>
    </row>
    <row r="58" spans="1:13" ht="14.25">
      <c r="A58" s="30" t="s">
        <v>135</v>
      </c>
      <c r="B58" s="55">
        <f>'Fixed Costs'!$C$37/12</f>
        <v>2091.6666666666665</v>
      </c>
      <c r="C58" s="55">
        <f>'Fixed Costs'!$C$37/12</f>
        <v>2091.6666666666665</v>
      </c>
      <c r="D58" s="55">
        <f>'Fixed Costs'!$C$37/12</f>
        <v>2091.6666666666665</v>
      </c>
      <c r="E58" s="55">
        <f>'Fixed Costs'!$C$37/12</f>
        <v>2091.6666666666665</v>
      </c>
      <c r="F58" s="55">
        <f>'Fixed Costs'!$C$37/12</f>
        <v>2091.6666666666665</v>
      </c>
      <c r="G58" s="55">
        <f>'Fixed Costs'!$C$37/12</f>
        <v>2091.6666666666665</v>
      </c>
      <c r="H58" s="55">
        <f>'Fixed Costs'!$C$37/12</f>
        <v>2091.6666666666665</v>
      </c>
      <c r="I58" s="55">
        <f>'Fixed Costs'!$C$37/12</f>
        <v>2091.6666666666665</v>
      </c>
      <c r="J58" s="55">
        <f>'Fixed Costs'!$C$37/12</f>
        <v>2091.6666666666665</v>
      </c>
      <c r="K58" s="55">
        <f>'Fixed Costs'!$C$37/12</f>
        <v>2091.6666666666665</v>
      </c>
      <c r="L58" s="55">
        <f>'Fixed Costs'!$C$37/12</f>
        <v>2091.6666666666665</v>
      </c>
      <c r="M58" s="55">
        <f>'Fixed Costs'!$C$37/12</f>
        <v>2091.6666666666665</v>
      </c>
    </row>
    <row r="59" spans="1:13" ht="15">
      <c r="A59" s="33" t="s">
        <v>138</v>
      </c>
      <c r="B59" s="55">
        <f>SUM(B55:B58)</f>
        <v>2762.5</v>
      </c>
      <c r="C59" s="55">
        <f aca="true" t="shared" si="7" ref="C59:M59">SUM(C55:C58)</f>
        <v>2762.5</v>
      </c>
      <c r="D59" s="55">
        <f t="shared" si="7"/>
        <v>2762.5</v>
      </c>
      <c r="E59" s="55">
        <f t="shared" si="7"/>
        <v>2762.5</v>
      </c>
      <c r="F59" s="55">
        <f t="shared" si="7"/>
        <v>2762.5</v>
      </c>
      <c r="G59" s="55">
        <f t="shared" si="7"/>
        <v>2762.5</v>
      </c>
      <c r="H59" s="55">
        <f t="shared" si="7"/>
        <v>2762.5</v>
      </c>
      <c r="I59" s="55">
        <f t="shared" si="7"/>
        <v>2762.5</v>
      </c>
      <c r="J59" s="55">
        <f t="shared" si="7"/>
        <v>2762.5</v>
      </c>
      <c r="K59" s="55">
        <f t="shared" si="7"/>
        <v>2762.5</v>
      </c>
      <c r="L59" s="55">
        <f t="shared" si="7"/>
        <v>2762.5</v>
      </c>
      <c r="M59" s="55">
        <f t="shared" si="7"/>
        <v>2762.5</v>
      </c>
    </row>
    <row r="60" spans="2:13" ht="14.2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15">
      <c r="A61" s="33" t="s">
        <v>122</v>
      </c>
      <c r="B61" s="55">
        <f>'Fixed Costs'!$C$44/12</f>
        <v>2083.3333333333335</v>
      </c>
      <c r="C61" s="55">
        <f>'Fixed Costs'!$C$44/12</f>
        <v>2083.3333333333335</v>
      </c>
      <c r="D61" s="55">
        <f>'Fixed Costs'!$C$44/12</f>
        <v>2083.3333333333335</v>
      </c>
      <c r="E61" s="55">
        <f>'Fixed Costs'!$C$44/12</f>
        <v>2083.3333333333335</v>
      </c>
      <c r="F61" s="55">
        <f>'Fixed Costs'!$C$44/12</f>
        <v>2083.3333333333335</v>
      </c>
      <c r="G61" s="55">
        <f>'Fixed Costs'!$C$44/12</f>
        <v>2083.3333333333335</v>
      </c>
      <c r="H61" s="55">
        <f>'Fixed Costs'!$C$44/12</f>
        <v>2083.3333333333335</v>
      </c>
      <c r="I61" s="55">
        <f>'Fixed Costs'!$C$44/12</f>
        <v>2083.3333333333335</v>
      </c>
      <c r="J61" s="55">
        <f>'Fixed Costs'!$C$44/12</f>
        <v>2083.3333333333335</v>
      </c>
      <c r="K61" s="55">
        <f>'Fixed Costs'!$C$44/12</f>
        <v>2083.3333333333335</v>
      </c>
      <c r="L61" s="55">
        <f>'Fixed Costs'!$C$44/12</f>
        <v>2083.3333333333335</v>
      </c>
      <c r="M61" s="55">
        <f>'Fixed Costs'!$C$44/12</f>
        <v>2083.3333333333335</v>
      </c>
    </row>
    <row r="62" spans="1:14" ht="15">
      <c r="A62" s="33" t="s">
        <v>140</v>
      </c>
      <c r="B62" s="57">
        <v>100000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82">
        <f>SUM(B62:M62)</f>
        <v>100000</v>
      </c>
    </row>
    <row r="63" spans="1:13" ht="15">
      <c r="A63" s="20" t="s">
        <v>143</v>
      </c>
      <c r="B63" s="62">
        <f>B52+B59+B61+B62</f>
        <v>112336.23333333334</v>
      </c>
      <c r="C63" s="62">
        <f aca="true" t="shared" si="8" ref="C63:M63">C52+C59+C61+C62</f>
        <v>4845.833333333334</v>
      </c>
      <c r="D63" s="62">
        <f t="shared" si="8"/>
        <v>5733.833333333334</v>
      </c>
      <c r="E63" s="62">
        <f t="shared" si="8"/>
        <v>11367.833333333334</v>
      </c>
      <c r="F63" s="62">
        <f t="shared" si="8"/>
        <v>6097.433333333333</v>
      </c>
      <c r="G63" s="62">
        <f t="shared" si="8"/>
        <v>5745.833333333334</v>
      </c>
      <c r="H63" s="62">
        <f t="shared" si="8"/>
        <v>5355.833333333334</v>
      </c>
      <c r="I63" s="62">
        <f t="shared" si="8"/>
        <v>5133.833333333334</v>
      </c>
      <c r="J63" s="62">
        <f t="shared" si="8"/>
        <v>5205.833333333334</v>
      </c>
      <c r="K63" s="62">
        <f t="shared" si="8"/>
        <v>5745.833333333334</v>
      </c>
      <c r="L63" s="62">
        <f t="shared" si="8"/>
        <v>4845.833333333334</v>
      </c>
      <c r="M63" s="62">
        <f t="shared" si="8"/>
        <v>4845.833333333334</v>
      </c>
    </row>
    <row r="64" spans="1:13" ht="15">
      <c r="A64" s="33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5">
      <c r="A65" s="33" t="s">
        <v>145</v>
      </c>
      <c r="B65" s="55">
        <f>B38-B63</f>
        <v>-56336.23333333334</v>
      </c>
      <c r="C65" s="55">
        <f aca="true" t="shared" si="9" ref="C65:M65">C38-C63</f>
        <v>-4845.833333333334</v>
      </c>
      <c r="D65" s="55">
        <f t="shared" si="9"/>
        <v>266.16666666666606</v>
      </c>
      <c r="E65" s="55">
        <f t="shared" si="9"/>
        <v>-8007.833333333334</v>
      </c>
      <c r="F65" s="55">
        <f t="shared" si="9"/>
        <v>-6097.433333333333</v>
      </c>
      <c r="G65" s="55">
        <f t="shared" si="9"/>
        <v>-5745.833333333334</v>
      </c>
      <c r="H65" s="55">
        <f t="shared" si="9"/>
        <v>-5355.833333333334</v>
      </c>
      <c r="I65" s="55">
        <f t="shared" si="9"/>
        <v>-5133.833333333334</v>
      </c>
      <c r="J65" s="55">
        <f t="shared" si="9"/>
        <v>-5205.833333333334</v>
      </c>
      <c r="K65" s="55">
        <f t="shared" si="9"/>
        <v>14399.166666666666</v>
      </c>
      <c r="L65" s="55">
        <f t="shared" si="9"/>
        <v>13244.166666666666</v>
      </c>
      <c r="M65" s="55">
        <f t="shared" si="9"/>
        <v>31649.166666666664</v>
      </c>
    </row>
    <row r="66" spans="1:13" ht="15">
      <c r="A66" s="33" t="s">
        <v>146</v>
      </c>
      <c r="B66" s="57">
        <v>0</v>
      </c>
      <c r="C66" s="55">
        <f>B68</f>
        <v>-56336.23333333334</v>
      </c>
      <c r="D66" s="55">
        <f aca="true" t="shared" si="10" ref="D66:M66">C68</f>
        <v>-61557.641555555565</v>
      </c>
      <c r="E66" s="55">
        <f t="shared" si="10"/>
        <v>-61701.85916592594</v>
      </c>
      <c r="F66" s="55">
        <f t="shared" si="10"/>
        <v>-70121.03822703211</v>
      </c>
      <c r="G66" s="55">
        <f t="shared" si="10"/>
        <v>-76685.94514854567</v>
      </c>
      <c r="H66" s="55">
        <f t="shared" si="10"/>
        <v>-82943.01811620263</v>
      </c>
      <c r="I66" s="55">
        <f t="shared" si="10"/>
        <v>-88851.80490364398</v>
      </c>
      <c r="J66" s="55">
        <f t="shared" si="10"/>
        <v>-94577.9836030016</v>
      </c>
      <c r="K66" s="55">
        <f t="shared" si="10"/>
        <v>-100414.3368270216</v>
      </c>
      <c r="L66" s="55">
        <f t="shared" si="10"/>
        <v>-86684.59907253507</v>
      </c>
      <c r="M66" s="55">
        <f t="shared" si="10"/>
        <v>-74018.32973301863</v>
      </c>
    </row>
    <row r="67" spans="1:15" ht="14.25">
      <c r="A67" s="30" t="s">
        <v>136</v>
      </c>
      <c r="B67" s="55">
        <f>IF(B66&gt;0,0,B66*$B$71/12)</f>
        <v>0</v>
      </c>
      <c r="C67" s="55">
        <f>IF(C66&gt;0,0,C66*$B$71/12)</f>
        <v>-375.5748888888889</v>
      </c>
      <c r="D67" s="55">
        <f aca="true" t="shared" si="11" ref="D67:M67">IF(D66&gt;0,0,D66*$B$71/12)</f>
        <v>-410.38427703703707</v>
      </c>
      <c r="E67" s="55">
        <f t="shared" si="11"/>
        <v>-411.3457277728396</v>
      </c>
      <c r="F67" s="55">
        <f t="shared" si="11"/>
        <v>-467.4735881802141</v>
      </c>
      <c r="G67" s="55">
        <f t="shared" si="11"/>
        <v>-511.2396343236378</v>
      </c>
      <c r="H67" s="55">
        <f t="shared" si="11"/>
        <v>-552.9534541080176</v>
      </c>
      <c r="I67" s="55">
        <f t="shared" si="11"/>
        <v>-592.3453660242932</v>
      </c>
      <c r="J67" s="55">
        <f t="shared" si="11"/>
        <v>-630.5198906866773</v>
      </c>
      <c r="K67" s="55">
        <f t="shared" si="11"/>
        <v>-669.428912180144</v>
      </c>
      <c r="L67" s="55">
        <f t="shared" si="11"/>
        <v>-577.8973271502338</v>
      </c>
      <c r="M67" s="55">
        <f t="shared" si="11"/>
        <v>-493.45553155345755</v>
      </c>
      <c r="O67" s="82">
        <f>SUM(B67:N67)</f>
        <v>-5692.61859790544</v>
      </c>
    </row>
    <row r="68" spans="1:13" ht="15">
      <c r="A68" s="33" t="s">
        <v>147</v>
      </c>
      <c r="B68" s="55">
        <f>SUM(B65:B67)</f>
        <v>-56336.23333333334</v>
      </c>
      <c r="C68" s="55">
        <f>SUM(C65:C67)</f>
        <v>-61557.641555555565</v>
      </c>
      <c r="D68" s="55">
        <f aca="true" t="shared" si="12" ref="D68:M68">SUM(D65:D67)</f>
        <v>-61701.85916592594</v>
      </c>
      <c r="E68" s="55">
        <f t="shared" si="12"/>
        <v>-70121.03822703211</v>
      </c>
      <c r="F68" s="55">
        <f t="shared" si="12"/>
        <v>-76685.94514854567</v>
      </c>
      <c r="G68" s="55">
        <f t="shared" si="12"/>
        <v>-82943.01811620263</v>
      </c>
      <c r="H68" s="55">
        <f t="shared" si="12"/>
        <v>-88851.80490364398</v>
      </c>
      <c r="I68" s="55">
        <f t="shared" si="12"/>
        <v>-94577.9836030016</v>
      </c>
      <c r="J68" s="55">
        <f t="shared" si="12"/>
        <v>-100414.3368270216</v>
      </c>
      <c r="K68" s="55">
        <f t="shared" si="12"/>
        <v>-86684.59907253507</v>
      </c>
      <c r="L68" s="55">
        <f t="shared" si="12"/>
        <v>-74018.32973301863</v>
      </c>
      <c r="M68" s="55">
        <f t="shared" si="12"/>
        <v>-42862.61859790543</v>
      </c>
    </row>
    <row r="71" spans="1:2" ht="15">
      <c r="A71" s="33" t="s">
        <v>139</v>
      </c>
      <c r="B71" s="59">
        <v>0.08</v>
      </c>
    </row>
    <row r="72" spans="10:11" ht="15">
      <c r="J72" s="32" t="s">
        <v>57</v>
      </c>
      <c r="K72" s="30" t="s">
        <v>58</v>
      </c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blackAndWhite="1" orientation="landscape" paperSize="9" scale="72" r:id="rId2"/>
  <rowBreaks count="1" manualBreakCount="1">
    <brk id="3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X91"/>
  <sheetViews>
    <sheetView zoomScalePageLayoutView="0" workbookViewId="0" topLeftCell="B20">
      <selection activeCell="L48" sqref="L4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7.83203125" style="3" customWidth="1"/>
    <col min="24" max="16384" width="9.33203125" style="3" customWidth="1"/>
  </cols>
  <sheetData>
    <row r="1" ht="6" customHeight="1" thickBot="1"/>
    <row r="2" spans="2:12" ht="15.75" thickBot="1">
      <c r="B2" s="49" t="s">
        <v>63</v>
      </c>
      <c r="C2" s="28"/>
      <c r="D2" s="50">
        <v>0</v>
      </c>
      <c r="E2" s="2"/>
      <c r="F2" s="1" t="s">
        <v>71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9" s="1" customFormat="1" ht="15">
      <c r="F3" s="4"/>
      <c r="H3" s="2"/>
      <c r="I3" s="3"/>
    </row>
    <row r="4" spans="2:23" ht="15">
      <c r="B4" s="36" t="s">
        <v>21</v>
      </c>
      <c r="C4" s="37"/>
      <c r="D4" s="38"/>
      <c r="E4" s="38"/>
      <c r="F4" s="40" t="s">
        <v>71</v>
      </c>
      <c r="G4" s="39"/>
      <c r="H4" s="41" t="s">
        <v>72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64</v>
      </c>
      <c r="F6" s="47"/>
      <c r="G6" s="4" t="s">
        <v>5</v>
      </c>
      <c r="H6" s="46"/>
      <c r="I6" s="11">
        <f aca="true" t="shared" si="0" ref="I6:I11">F6*H6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"/>
    </row>
    <row r="7" spans="2:24" ht="15">
      <c r="B7" s="1"/>
      <c r="C7" s="1"/>
      <c r="D7" s="46" t="s">
        <v>65</v>
      </c>
      <c r="F7" s="47"/>
      <c r="G7" s="4" t="s">
        <v>5</v>
      </c>
      <c r="H7" s="46"/>
      <c r="I7" s="11">
        <f t="shared" si="0"/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"/>
    </row>
    <row r="8" spans="2:24" ht="15">
      <c r="B8" s="1"/>
      <c r="C8" s="1"/>
      <c r="D8" s="46" t="s">
        <v>66</v>
      </c>
      <c r="F8" s="47"/>
      <c r="G8" s="4" t="s">
        <v>5</v>
      </c>
      <c r="H8" s="46"/>
      <c r="I8" s="11">
        <f t="shared" si="0"/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"/>
    </row>
    <row r="9" spans="2:24" ht="15">
      <c r="B9" s="1"/>
      <c r="C9" s="1"/>
      <c r="D9" s="46" t="s">
        <v>67</v>
      </c>
      <c r="F9" s="47"/>
      <c r="G9" s="4" t="s">
        <v>5</v>
      </c>
      <c r="H9" s="46"/>
      <c r="I9" s="11">
        <f t="shared" si="0"/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"/>
    </row>
    <row r="10" spans="2:24" ht="15">
      <c r="B10" s="1"/>
      <c r="C10" s="1"/>
      <c r="D10" s="46" t="s">
        <v>68</v>
      </c>
      <c r="F10" s="47"/>
      <c r="G10" s="4" t="s">
        <v>5</v>
      </c>
      <c r="H10" s="46"/>
      <c r="I10" s="11">
        <f t="shared" si="0"/>
        <v>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"/>
    </row>
    <row r="11" spans="2:24" ht="15">
      <c r="B11" s="1"/>
      <c r="C11" s="1"/>
      <c r="D11" s="46"/>
      <c r="F11" s="47"/>
      <c r="G11" s="4" t="s">
        <v>5</v>
      </c>
      <c r="H11" s="46"/>
      <c r="I11" s="11">
        <f t="shared" si="0"/>
        <v>0</v>
      </c>
      <c r="L11" s="29" t="s">
        <v>22</v>
      </c>
      <c r="M11" s="29" t="s">
        <v>23</v>
      </c>
      <c r="N11" s="29" t="s">
        <v>24</v>
      </c>
      <c r="O11" s="29" t="s">
        <v>25</v>
      </c>
      <c r="P11" s="29" t="s">
        <v>26</v>
      </c>
      <c r="Q11" s="29" t="s">
        <v>27</v>
      </c>
      <c r="R11" s="29" t="s">
        <v>28</v>
      </c>
      <c r="S11" s="29" t="s">
        <v>29</v>
      </c>
      <c r="T11" s="29" t="s">
        <v>30</v>
      </c>
      <c r="U11" s="29" t="s">
        <v>31</v>
      </c>
      <c r="V11" s="29" t="s">
        <v>32</v>
      </c>
      <c r="W11" s="29" t="s">
        <v>33</v>
      </c>
      <c r="X11" s="4"/>
    </row>
    <row r="12" spans="2:24" ht="15">
      <c r="B12" s="1"/>
      <c r="C12" s="1"/>
      <c r="D12" s="22"/>
      <c r="E12" s="20"/>
      <c r="F12" s="23"/>
      <c r="G12" s="22"/>
      <c r="H12" s="152" t="s">
        <v>73</v>
      </c>
      <c r="I12" s="153"/>
      <c r="J12" s="17">
        <f>SUM(I6:I11)</f>
        <v>0</v>
      </c>
      <c r="K12" s="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>
        <f>SUM(L12:W12)</f>
        <v>0</v>
      </c>
    </row>
    <row r="13" spans="2:24" ht="15">
      <c r="B13" s="1"/>
      <c r="C13" s="1"/>
      <c r="D13" s="30"/>
      <c r="E13" s="33"/>
      <c r="F13" s="31"/>
      <c r="G13" s="30"/>
      <c r="H13" s="42"/>
      <c r="I13" s="43"/>
      <c r="J13" s="43"/>
      <c r="K13" s="6"/>
      <c r="L13" s="44">
        <f aca="true" t="shared" si="1" ref="L13:W13">L12*$J$12</f>
        <v>0</v>
      </c>
      <c r="M13" s="44">
        <f t="shared" si="1"/>
        <v>0</v>
      </c>
      <c r="N13" s="4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44">
        <f t="shared" si="1"/>
        <v>0</v>
      </c>
      <c r="S13" s="44">
        <f t="shared" si="1"/>
        <v>0</v>
      </c>
      <c r="T13" s="44">
        <f t="shared" si="1"/>
        <v>0</v>
      </c>
      <c r="U13" s="44">
        <f t="shared" si="1"/>
        <v>0</v>
      </c>
      <c r="V13" s="44">
        <f t="shared" si="1"/>
        <v>0</v>
      </c>
      <c r="W13" s="44">
        <f t="shared" si="1"/>
        <v>0</v>
      </c>
      <c r="X13" s="4"/>
    </row>
    <row r="14" spans="2:24" ht="15">
      <c r="B14" s="1" t="s">
        <v>69</v>
      </c>
      <c r="C14" s="1"/>
      <c r="D14" s="46" t="s">
        <v>70</v>
      </c>
      <c r="F14" s="47"/>
      <c r="G14" s="4" t="s">
        <v>5</v>
      </c>
      <c r="H14" s="46"/>
      <c r="I14" s="11">
        <f>F14*H14</f>
        <v>0</v>
      </c>
      <c r="J14" s="43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5">
      <c r="B15" s="1"/>
      <c r="C15" s="1"/>
      <c r="D15" s="46" t="s">
        <v>68</v>
      </c>
      <c r="F15" s="47"/>
      <c r="G15" s="4" t="s">
        <v>5</v>
      </c>
      <c r="H15" s="46"/>
      <c r="I15" s="11">
        <f>F15*H15</f>
        <v>0</v>
      </c>
      <c r="J15" s="43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ht="15">
      <c r="B16" s="1"/>
      <c r="C16" s="1"/>
      <c r="D16" s="46"/>
      <c r="F16" s="47"/>
      <c r="G16" s="4" t="s">
        <v>5</v>
      </c>
      <c r="H16" s="46"/>
      <c r="I16" s="11">
        <f>F16*H16</f>
        <v>0</v>
      </c>
      <c r="J16" s="43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5">
      <c r="B17" s="1"/>
      <c r="C17" s="1"/>
      <c r="D17" s="46"/>
      <c r="F17" s="47"/>
      <c r="G17" s="4" t="s">
        <v>5</v>
      </c>
      <c r="H17" s="46"/>
      <c r="I17" s="11">
        <f>F17*H17</f>
        <v>0</v>
      </c>
      <c r="J17" s="43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5">
      <c r="B18" s="1"/>
      <c r="C18" s="1"/>
      <c r="D18" s="46"/>
      <c r="F18" s="47"/>
      <c r="G18" s="4" t="s">
        <v>5</v>
      </c>
      <c r="H18" s="46"/>
      <c r="I18" s="11">
        <f>F18*H18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4"/>
    </row>
    <row r="19" spans="2:24" ht="15">
      <c r="B19" s="1"/>
      <c r="C19" s="1"/>
      <c r="D19" s="22"/>
      <c r="E19" s="20"/>
      <c r="F19" s="23"/>
      <c r="G19" s="22"/>
      <c r="H19" s="152" t="s">
        <v>74</v>
      </c>
      <c r="I19" s="153"/>
      <c r="J19" s="17">
        <f>SUM(I14:I18)</f>
        <v>0</v>
      </c>
      <c r="K19" s="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>
        <f>SUM(L19:W19)</f>
        <v>0</v>
      </c>
    </row>
    <row r="20" spans="2:24" ht="15">
      <c r="B20" s="1"/>
      <c r="C20" s="1"/>
      <c r="D20" s="1"/>
      <c r="E20" s="1"/>
      <c r="F20" s="1"/>
      <c r="G20" s="1"/>
      <c r="H20" s="1"/>
      <c r="I20" s="1"/>
      <c r="J20" s="1"/>
      <c r="L20" s="44">
        <f>L19*$J$19</f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">
      <c r="B21" s="1"/>
      <c r="C21" s="1"/>
      <c r="D21" s="22"/>
      <c r="E21" s="20"/>
      <c r="F21" s="23"/>
      <c r="G21" s="22"/>
      <c r="H21" s="152" t="s">
        <v>75</v>
      </c>
      <c r="I21" s="153"/>
      <c r="J21" s="17">
        <f>J12-J19</f>
        <v>0</v>
      </c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">
      <c r="B22" s="1"/>
      <c r="C22" s="1"/>
      <c r="F22" s="4"/>
      <c r="H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">
      <c r="B23" s="36" t="s">
        <v>2</v>
      </c>
      <c r="C23" s="37"/>
      <c r="D23" s="38"/>
      <c r="E23" s="38"/>
      <c r="F23" s="40" t="s">
        <v>72</v>
      </c>
      <c r="G23" s="38"/>
      <c r="H23" s="39"/>
      <c r="I23" s="41" t="s">
        <v>59</v>
      </c>
      <c r="J23" s="3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">
      <c r="B24" s="1" t="s">
        <v>61</v>
      </c>
      <c r="C24" s="1"/>
      <c r="F24" s="4"/>
      <c r="H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4:24" ht="14.25">
      <c r="D25" s="46" t="s">
        <v>76</v>
      </c>
      <c r="F25" s="13">
        <v>0</v>
      </c>
      <c r="I25" s="11">
        <f>IF($D$2&gt;0,($D$2*F25),0)</f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4:24" ht="14.25">
      <c r="D26" s="46" t="s">
        <v>77</v>
      </c>
      <c r="F26" s="13">
        <v>0</v>
      </c>
      <c r="I26" s="11">
        <f>IF($D$2&gt;0,($D$2*F26),0)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4:24" ht="14.25">
      <c r="D27" s="46" t="s">
        <v>78</v>
      </c>
      <c r="F27" s="13">
        <v>0</v>
      </c>
      <c r="I27" s="11">
        <f>IF($D$2&gt;0,($D$2*F27),0)</f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4:24" ht="15">
      <c r="D28" s="46" t="s">
        <v>79</v>
      </c>
      <c r="F28" s="13">
        <v>0</v>
      </c>
      <c r="I28" s="11">
        <f>IF($D$2&gt;0,($D$2*F28),0)</f>
        <v>0</v>
      </c>
      <c r="L28" s="29" t="s">
        <v>22</v>
      </c>
      <c r="M28" s="29" t="s">
        <v>23</v>
      </c>
      <c r="N28" s="29" t="s">
        <v>24</v>
      </c>
      <c r="O28" s="29" t="s">
        <v>25</v>
      </c>
      <c r="P28" s="29" t="s">
        <v>26</v>
      </c>
      <c r="Q28" s="29" t="s">
        <v>27</v>
      </c>
      <c r="R28" s="29" t="s">
        <v>28</v>
      </c>
      <c r="S28" s="29" t="s">
        <v>29</v>
      </c>
      <c r="T28" s="29" t="s">
        <v>30</v>
      </c>
      <c r="U28" s="29" t="s">
        <v>31</v>
      </c>
      <c r="V28" s="29" t="s">
        <v>32</v>
      </c>
      <c r="W28" s="29" t="s">
        <v>33</v>
      </c>
      <c r="X28" s="4"/>
    </row>
    <row r="29" spans="4:24" ht="15">
      <c r="D29" s="22"/>
      <c r="E29" s="20"/>
      <c r="F29" s="25"/>
      <c r="G29" s="22"/>
      <c r="H29" s="152" t="s">
        <v>80</v>
      </c>
      <c r="I29" s="153"/>
      <c r="J29" s="17">
        <f>SUM(I25:I28)</f>
        <v>0</v>
      </c>
      <c r="K29" s="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>
        <f>SUM(L29:W29)</f>
        <v>0</v>
      </c>
    </row>
    <row r="30" spans="6:24" ht="14.25">
      <c r="F30" s="14"/>
      <c r="I30" s="11"/>
      <c r="L30" s="44">
        <f aca="true" t="shared" si="2" ref="L30:W30">L29*$J$29</f>
        <v>0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0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</v>
      </c>
      <c r="X30" s="4"/>
    </row>
    <row r="31" spans="2:24" ht="15">
      <c r="B31" s="1" t="s">
        <v>81</v>
      </c>
      <c r="C31" s="1"/>
      <c r="F31" s="4"/>
      <c r="I31" s="1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4:24" ht="14.25">
      <c r="D32" s="46" t="s">
        <v>82</v>
      </c>
      <c r="F32" s="13">
        <v>0</v>
      </c>
      <c r="I32" s="11">
        <f>IF($D$2&gt;0,($D$2*F32),0)</f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4:24" ht="14.25">
      <c r="D33" s="46" t="s">
        <v>83</v>
      </c>
      <c r="F33" s="13">
        <v>0</v>
      </c>
      <c r="I33" s="11">
        <f>IF($D$2&gt;0,($D$2*F33),0)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4:24" ht="14.25">
      <c r="D34" s="46"/>
      <c r="F34" s="13">
        <v>0</v>
      </c>
      <c r="I34" s="11">
        <f>IF($D$2&gt;0,($D$2*F34),0)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24" ht="15">
      <c r="D35" s="46"/>
      <c r="F35" s="13">
        <v>0</v>
      </c>
      <c r="G35" s="8"/>
      <c r="I35" s="11">
        <f>IF($D$2&gt;0,($D$2*F35),0)</f>
        <v>0</v>
      </c>
      <c r="L35" s="29" t="s">
        <v>22</v>
      </c>
      <c r="M35" s="29" t="s">
        <v>23</v>
      </c>
      <c r="N35" s="29" t="s">
        <v>24</v>
      </c>
      <c r="O35" s="29" t="s">
        <v>25</v>
      </c>
      <c r="P35" s="29" t="s">
        <v>26</v>
      </c>
      <c r="Q35" s="29" t="s">
        <v>27</v>
      </c>
      <c r="R35" s="29" t="s">
        <v>28</v>
      </c>
      <c r="S35" s="29" t="s">
        <v>29</v>
      </c>
      <c r="T35" s="29" t="s">
        <v>30</v>
      </c>
      <c r="U35" s="29" t="s">
        <v>31</v>
      </c>
      <c r="V35" s="29" t="s">
        <v>32</v>
      </c>
      <c r="W35" s="29" t="s">
        <v>33</v>
      </c>
      <c r="X35" s="4"/>
    </row>
    <row r="36" spans="4:24" ht="15">
      <c r="D36" s="22"/>
      <c r="E36" s="20"/>
      <c r="F36" s="21"/>
      <c r="G36" s="24"/>
      <c r="H36" s="152" t="s">
        <v>84</v>
      </c>
      <c r="I36" s="153"/>
      <c r="J36" s="17">
        <f>SUM(I32:I35)</f>
        <v>0</v>
      </c>
      <c r="K36" s="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>
        <f>SUM(L36:W36)</f>
        <v>0</v>
      </c>
    </row>
    <row r="37" spans="6:24" ht="14.25">
      <c r="F37" s="4"/>
      <c r="I37" s="12"/>
      <c r="L37" s="45">
        <f aca="true" t="shared" si="3" ref="L37:W37">$J$36*L36</f>
        <v>0</v>
      </c>
      <c r="M37" s="45">
        <f t="shared" si="3"/>
        <v>0</v>
      </c>
      <c r="N37" s="45">
        <f t="shared" si="3"/>
        <v>0</v>
      </c>
      <c r="O37" s="45">
        <f t="shared" si="3"/>
        <v>0</v>
      </c>
      <c r="P37" s="45">
        <f t="shared" si="3"/>
        <v>0</v>
      </c>
      <c r="Q37" s="45">
        <f t="shared" si="3"/>
        <v>0</v>
      </c>
      <c r="R37" s="45">
        <f t="shared" si="3"/>
        <v>0</v>
      </c>
      <c r="S37" s="45">
        <f t="shared" si="3"/>
        <v>0</v>
      </c>
      <c r="T37" s="45">
        <f t="shared" si="3"/>
        <v>0</v>
      </c>
      <c r="U37" s="45">
        <f t="shared" si="3"/>
        <v>0</v>
      </c>
      <c r="V37" s="45">
        <f t="shared" si="3"/>
        <v>0</v>
      </c>
      <c r="W37" s="45">
        <f t="shared" si="3"/>
        <v>0</v>
      </c>
      <c r="X37" s="4"/>
    </row>
    <row r="38" spans="2:24" ht="15">
      <c r="B38" s="1" t="s">
        <v>42</v>
      </c>
      <c r="C38" s="1"/>
      <c r="F38" s="4"/>
      <c r="I38" s="1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6:24" ht="14.25">
      <c r="F39" s="9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4:24" ht="14.25">
      <c r="D40" s="46" t="s">
        <v>85</v>
      </c>
      <c r="F40" s="13">
        <v>0</v>
      </c>
      <c r="I40" s="11">
        <f aca="true" t="shared" si="4" ref="I40:I46"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4:24" ht="14.25">
      <c r="D41" s="46" t="s">
        <v>86</v>
      </c>
      <c r="F41" s="13">
        <v>0</v>
      </c>
      <c r="I41" s="11">
        <f t="shared" si="4"/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4:24" ht="14.25">
      <c r="D42" s="46" t="s">
        <v>87</v>
      </c>
      <c r="F42" s="13">
        <v>0</v>
      </c>
      <c r="I42" s="11">
        <f t="shared" si="4"/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4:24" ht="14.25">
      <c r="D43" s="46" t="s">
        <v>92</v>
      </c>
      <c r="F43" s="13">
        <v>0</v>
      </c>
      <c r="I43" s="11">
        <f t="shared" si="4"/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4:24" ht="14.25">
      <c r="D44" s="46" t="s">
        <v>91</v>
      </c>
      <c r="F44" s="13">
        <v>0</v>
      </c>
      <c r="I44" s="11">
        <f t="shared" si="4"/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4:24" ht="14.25">
      <c r="D45" s="46"/>
      <c r="F45" s="13">
        <v>0</v>
      </c>
      <c r="I45" s="11">
        <f t="shared" si="4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4:24" ht="15">
      <c r="D46" s="46"/>
      <c r="F46" s="13">
        <v>0</v>
      </c>
      <c r="I46" s="11">
        <f t="shared" si="4"/>
        <v>0</v>
      </c>
      <c r="L46" s="29" t="s">
        <v>22</v>
      </c>
      <c r="M46" s="29" t="s">
        <v>23</v>
      </c>
      <c r="N46" s="29" t="s">
        <v>24</v>
      </c>
      <c r="O46" s="29" t="s">
        <v>25</v>
      </c>
      <c r="P46" s="29" t="s">
        <v>26</v>
      </c>
      <c r="Q46" s="29" t="s">
        <v>27</v>
      </c>
      <c r="R46" s="29" t="s">
        <v>28</v>
      </c>
      <c r="S46" s="29" t="s">
        <v>29</v>
      </c>
      <c r="T46" s="29" t="s">
        <v>30</v>
      </c>
      <c r="U46" s="29" t="s">
        <v>31</v>
      </c>
      <c r="V46" s="29" t="s">
        <v>32</v>
      </c>
      <c r="W46" s="29" t="s">
        <v>33</v>
      </c>
      <c r="X46" s="4"/>
    </row>
    <row r="47" spans="4:24" ht="15">
      <c r="D47" s="20"/>
      <c r="E47" s="20"/>
      <c r="F47" s="21"/>
      <c r="G47" s="22"/>
      <c r="H47" s="152" t="s">
        <v>46</v>
      </c>
      <c r="I47" s="153"/>
      <c r="J47" s="17">
        <f>SUM(I40:I46)</f>
        <v>0</v>
      </c>
      <c r="K47" s="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>
        <f>SUM(L47:W47)</f>
        <v>0</v>
      </c>
    </row>
    <row r="48" spans="6:24" ht="14.25">
      <c r="F48" s="15"/>
      <c r="I48" s="12"/>
      <c r="L48" s="45">
        <f aca="true" t="shared" si="5" ref="L48:W48">$J$47*L47</f>
        <v>0</v>
      </c>
      <c r="M48" s="45">
        <f t="shared" si="5"/>
        <v>0</v>
      </c>
      <c r="N48" s="45">
        <f t="shared" si="5"/>
        <v>0</v>
      </c>
      <c r="O48" s="45">
        <f t="shared" si="5"/>
        <v>0</v>
      </c>
      <c r="P48" s="45">
        <f t="shared" si="5"/>
        <v>0</v>
      </c>
      <c r="Q48" s="45">
        <f t="shared" si="5"/>
        <v>0</v>
      </c>
      <c r="R48" s="45">
        <f t="shared" si="5"/>
        <v>0</v>
      </c>
      <c r="S48" s="45">
        <f t="shared" si="5"/>
        <v>0</v>
      </c>
      <c r="T48" s="45">
        <f t="shared" si="5"/>
        <v>0</v>
      </c>
      <c r="U48" s="45">
        <f t="shared" si="5"/>
        <v>0</v>
      </c>
      <c r="V48" s="45">
        <f t="shared" si="5"/>
        <v>0</v>
      </c>
      <c r="W48" s="45">
        <f t="shared" si="5"/>
        <v>0</v>
      </c>
      <c r="X48" s="4"/>
    </row>
    <row r="49" spans="2:24" ht="15">
      <c r="B49" s="1" t="s">
        <v>15</v>
      </c>
      <c r="C49" s="1"/>
      <c r="F49" s="15"/>
      <c r="I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4:24" ht="14.25">
      <c r="D50" s="46" t="s">
        <v>88</v>
      </c>
      <c r="F50" s="13">
        <v>0</v>
      </c>
      <c r="I50" s="11">
        <f>IF($D$2&gt;0,($D$2*F50),0)</f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24" ht="14.25">
      <c r="D51" s="46" t="s">
        <v>89</v>
      </c>
      <c r="F51" s="13">
        <v>0</v>
      </c>
      <c r="I51" s="11">
        <f>IF($D$2&gt;0,($D$2*F51),0)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4:24" ht="14.25">
      <c r="D52" s="46" t="s">
        <v>90</v>
      </c>
      <c r="F52" s="13">
        <v>0</v>
      </c>
      <c r="I52" s="11">
        <f>IF($D$2&gt;0,($D$2*F52),0)</f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4:24" ht="15">
      <c r="D53" s="46"/>
      <c r="F53" s="13">
        <v>0</v>
      </c>
      <c r="I53" s="11">
        <f>IF($D$2&gt;0,($D$2*F53),0)</f>
        <v>0</v>
      </c>
      <c r="L53" s="29" t="s">
        <v>22</v>
      </c>
      <c r="M53" s="29" t="s">
        <v>23</v>
      </c>
      <c r="N53" s="29" t="s">
        <v>24</v>
      </c>
      <c r="O53" s="29" t="s">
        <v>25</v>
      </c>
      <c r="P53" s="29" t="s">
        <v>26</v>
      </c>
      <c r="Q53" s="29" t="s">
        <v>27</v>
      </c>
      <c r="R53" s="29" t="s">
        <v>28</v>
      </c>
      <c r="S53" s="29" t="s">
        <v>29</v>
      </c>
      <c r="T53" s="29" t="s">
        <v>30</v>
      </c>
      <c r="U53" s="29" t="s">
        <v>31</v>
      </c>
      <c r="V53" s="29" t="s">
        <v>32</v>
      </c>
      <c r="W53" s="29" t="s">
        <v>33</v>
      </c>
      <c r="X53" s="4"/>
    </row>
    <row r="54" spans="4:24" ht="15">
      <c r="D54" s="20"/>
      <c r="E54" s="20"/>
      <c r="F54" s="21"/>
      <c r="G54" s="22"/>
      <c r="H54" s="152" t="s">
        <v>40</v>
      </c>
      <c r="I54" s="153"/>
      <c r="J54" s="17">
        <f>SUM(I50:I53)</f>
        <v>0</v>
      </c>
      <c r="K54" s="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7">
        <f>SUM(L54:W54)</f>
        <v>0</v>
      </c>
    </row>
    <row r="55" spans="6:24" ht="14.25">
      <c r="F55" s="15"/>
      <c r="I55" s="11"/>
      <c r="L55" s="45">
        <f aca="true" t="shared" si="6" ref="L55:W55">$J$54*L54</f>
        <v>0</v>
      </c>
      <c r="M55" s="45">
        <f t="shared" si="6"/>
        <v>0</v>
      </c>
      <c r="N55" s="45">
        <f t="shared" si="6"/>
        <v>0</v>
      </c>
      <c r="O55" s="45">
        <f t="shared" si="6"/>
        <v>0</v>
      </c>
      <c r="P55" s="45">
        <f t="shared" si="6"/>
        <v>0</v>
      </c>
      <c r="Q55" s="45">
        <f t="shared" si="6"/>
        <v>0</v>
      </c>
      <c r="R55" s="45">
        <f t="shared" si="6"/>
        <v>0</v>
      </c>
      <c r="S55" s="45">
        <f t="shared" si="6"/>
        <v>0</v>
      </c>
      <c r="T55" s="45">
        <f t="shared" si="6"/>
        <v>0</v>
      </c>
      <c r="U55" s="45">
        <f t="shared" si="6"/>
        <v>0</v>
      </c>
      <c r="V55" s="45">
        <f t="shared" si="6"/>
        <v>0</v>
      </c>
      <c r="W55" s="45">
        <f t="shared" si="6"/>
        <v>0</v>
      </c>
      <c r="X55" s="4"/>
    </row>
    <row r="56" spans="12:24" ht="14.25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2:24" ht="14.25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thickBot="1">
      <c r="B58" s="27" t="s">
        <v>54</v>
      </c>
      <c r="C58" s="27"/>
      <c r="D58" s="27"/>
      <c r="E58" s="27"/>
      <c r="F58" s="27"/>
      <c r="G58" s="27"/>
      <c r="H58" s="27"/>
      <c r="I58" s="27"/>
      <c r="J58" s="16">
        <f>J21-J29-J36-J47-J54</f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2:24" ht="15" thickTop="1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4.25">
      <c r="B60" s="3" t="s">
        <v>93</v>
      </c>
      <c r="J60" s="10" t="e">
        <f>J58/D2</f>
        <v>#DIV/0!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2:24" ht="14.2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2:24" ht="14.2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2:24" ht="14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2:24" ht="14.25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2:24" ht="14.25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</sheetData>
  <sheetProtection sheet="1" objects="1" scenarios="1"/>
  <mergeCells count="7">
    <mergeCell ref="H54:I54"/>
    <mergeCell ref="H12:I12"/>
    <mergeCell ref="H29:I29"/>
    <mergeCell ref="H36:I36"/>
    <mergeCell ref="H47:I47"/>
    <mergeCell ref="H19:I19"/>
    <mergeCell ref="H21:I21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X91"/>
  <sheetViews>
    <sheetView zoomScalePageLayoutView="0" workbookViewId="0" topLeftCell="G1">
      <selection activeCell="Q8" sqref="Q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7.83203125" style="3" customWidth="1"/>
    <col min="24" max="16384" width="9.33203125" style="3" customWidth="1"/>
  </cols>
  <sheetData>
    <row r="1" ht="6" customHeight="1" thickBot="1"/>
    <row r="2" spans="2:12" ht="15.75" thickBot="1">
      <c r="B2" s="49" t="s">
        <v>94</v>
      </c>
      <c r="C2" s="28"/>
      <c r="D2" s="50">
        <v>0</v>
      </c>
      <c r="E2" s="2"/>
      <c r="F2" s="1" t="s">
        <v>71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9" s="1" customFormat="1" ht="15">
      <c r="F3" s="4"/>
      <c r="H3" s="2"/>
      <c r="I3" s="3"/>
    </row>
    <row r="4" spans="2:23" ht="15">
      <c r="B4" s="36" t="s">
        <v>21</v>
      </c>
      <c r="C4" s="37"/>
      <c r="D4" s="38"/>
      <c r="E4" s="38"/>
      <c r="F4" s="40" t="s">
        <v>71</v>
      </c>
      <c r="G4" s="39"/>
      <c r="H4" s="41" t="s">
        <v>72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64</v>
      </c>
      <c r="F6" s="47"/>
      <c r="G6" s="4" t="s">
        <v>5</v>
      </c>
      <c r="H6" s="46"/>
      <c r="I6" s="11">
        <f aca="true" t="shared" si="0" ref="I6:I11">F6*H6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"/>
    </row>
    <row r="7" spans="2:24" ht="15">
      <c r="B7" s="1"/>
      <c r="C7" s="1"/>
      <c r="D7" s="46" t="s">
        <v>65</v>
      </c>
      <c r="F7" s="47"/>
      <c r="G7" s="4" t="s">
        <v>5</v>
      </c>
      <c r="H7" s="46"/>
      <c r="I7" s="11">
        <f t="shared" si="0"/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"/>
    </row>
    <row r="8" spans="2:24" ht="15">
      <c r="B8" s="1"/>
      <c r="C8" s="1"/>
      <c r="D8" s="46" t="s">
        <v>66</v>
      </c>
      <c r="F8" s="47"/>
      <c r="G8" s="4" t="s">
        <v>5</v>
      </c>
      <c r="H8" s="46"/>
      <c r="I8" s="11">
        <f t="shared" si="0"/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"/>
    </row>
    <row r="9" spans="2:24" ht="15">
      <c r="B9" s="1"/>
      <c r="C9" s="1"/>
      <c r="D9" s="46" t="s">
        <v>67</v>
      </c>
      <c r="F9" s="47"/>
      <c r="G9" s="4" t="s">
        <v>5</v>
      </c>
      <c r="H9" s="46"/>
      <c r="I9" s="11">
        <f t="shared" si="0"/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"/>
    </row>
    <row r="10" spans="2:24" ht="15">
      <c r="B10" s="1"/>
      <c r="C10" s="1"/>
      <c r="D10" s="46" t="s">
        <v>68</v>
      </c>
      <c r="F10" s="47"/>
      <c r="G10" s="4" t="s">
        <v>5</v>
      </c>
      <c r="H10" s="46"/>
      <c r="I10" s="11">
        <f t="shared" si="0"/>
        <v>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"/>
    </row>
    <row r="11" spans="2:24" ht="15">
      <c r="B11" s="1"/>
      <c r="C11" s="1"/>
      <c r="D11" s="46"/>
      <c r="F11" s="47"/>
      <c r="G11" s="4" t="s">
        <v>5</v>
      </c>
      <c r="H11" s="46"/>
      <c r="I11" s="11">
        <f t="shared" si="0"/>
        <v>0</v>
      </c>
      <c r="L11" s="29" t="s">
        <v>22</v>
      </c>
      <c r="M11" s="29" t="s">
        <v>23</v>
      </c>
      <c r="N11" s="29" t="s">
        <v>24</v>
      </c>
      <c r="O11" s="29" t="s">
        <v>25</v>
      </c>
      <c r="P11" s="29" t="s">
        <v>26</v>
      </c>
      <c r="Q11" s="29" t="s">
        <v>27</v>
      </c>
      <c r="R11" s="29" t="s">
        <v>28</v>
      </c>
      <c r="S11" s="29" t="s">
        <v>29</v>
      </c>
      <c r="T11" s="29" t="s">
        <v>30</v>
      </c>
      <c r="U11" s="29" t="s">
        <v>31</v>
      </c>
      <c r="V11" s="29" t="s">
        <v>32</v>
      </c>
      <c r="W11" s="29" t="s">
        <v>33</v>
      </c>
      <c r="X11" s="4"/>
    </row>
    <row r="12" spans="2:24" ht="15">
      <c r="B12" s="1"/>
      <c r="C12" s="1"/>
      <c r="D12" s="22"/>
      <c r="E12" s="20"/>
      <c r="F12" s="23"/>
      <c r="G12" s="22"/>
      <c r="H12" s="152" t="s">
        <v>73</v>
      </c>
      <c r="I12" s="153"/>
      <c r="J12" s="17">
        <f>SUM(I6:I11)</f>
        <v>0</v>
      </c>
      <c r="K12" s="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>
        <f>SUM(L12:W12)</f>
        <v>0</v>
      </c>
    </row>
    <row r="13" spans="2:24" ht="15">
      <c r="B13" s="1"/>
      <c r="C13" s="1"/>
      <c r="D13" s="30"/>
      <c r="E13" s="33"/>
      <c r="F13" s="31"/>
      <c r="G13" s="30"/>
      <c r="H13" s="42"/>
      <c r="I13" s="43"/>
      <c r="J13" s="43"/>
      <c r="K13" s="6"/>
      <c r="L13" s="44">
        <f aca="true" t="shared" si="1" ref="L13:W13">L12*$J$12</f>
        <v>0</v>
      </c>
      <c r="M13" s="44">
        <f t="shared" si="1"/>
        <v>0</v>
      </c>
      <c r="N13" s="4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44">
        <f t="shared" si="1"/>
        <v>0</v>
      </c>
      <c r="S13" s="44">
        <f t="shared" si="1"/>
        <v>0</v>
      </c>
      <c r="T13" s="44">
        <f t="shared" si="1"/>
        <v>0</v>
      </c>
      <c r="U13" s="44">
        <f t="shared" si="1"/>
        <v>0</v>
      </c>
      <c r="V13" s="44">
        <f t="shared" si="1"/>
        <v>0</v>
      </c>
      <c r="W13" s="44">
        <f t="shared" si="1"/>
        <v>0</v>
      </c>
      <c r="X13" s="4"/>
    </row>
    <row r="14" spans="2:24" ht="15">
      <c r="B14" s="1" t="s">
        <v>69</v>
      </c>
      <c r="C14" s="1"/>
      <c r="D14" s="46" t="s">
        <v>70</v>
      </c>
      <c r="F14" s="47"/>
      <c r="G14" s="4" t="s">
        <v>5</v>
      </c>
      <c r="H14" s="46"/>
      <c r="I14" s="11">
        <f>F14*H14</f>
        <v>0</v>
      </c>
      <c r="J14" s="43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5">
      <c r="B15" s="1"/>
      <c r="C15" s="1"/>
      <c r="D15" s="46" t="s">
        <v>68</v>
      </c>
      <c r="F15" s="47"/>
      <c r="G15" s="4" t="s">
        <v>5</v>
      </c>
      <c r="H15" s="46"/>
      <c r="I15" s="11">
        <f>F15*H15</f>
        <v>0</v>
      </c>
      <c r="J15" s="43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ht="15">
      <c r="B16" s="1"/>
      <c r="C16" s="1"/>
      <c r="D16" s="46"/>
      <c r="F16" s="47"/>
      <c r="G16" s="4" t="s">
        <v>5</v>
      </c>
      <c r="H16" s="46"/>
      <c r="I16" s="11">
        <f>F16*H16</f>
        <v>0</v>
      </c>
      <c r="J16" s="43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5">
      <c r="B17" s="1"/>
      <c r="C17" s="1"/>
      <c r="D17" s="46"/>
      <c r="F17" s="47"/>
      <c r="G17" s="4" t="s">
        <v>5</v>
      </c>
      <c r="H17" s="46"/>
      <c r="I17" s="11">
        <f>F17*H17</f>
        <v>0</v>
      </c>
      <c r="J17" s="43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5">
      <c r="B18" s="1"/>
      <c r="C18" s="1"/>
      <c r="D18" s="46"/>
      <c r="F18" s="47"/>
      <c r="G18" s="4" t="s">
        <v>5</v>
      </c>
      <c r="H18" s="46"/>
      <c r="I18" s="11">
        <f>F18*H18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4"/>
    </row>
    <row r="19" spans="2:24" ht="15">
      <c r="B19" s="1"/>
      <c r="C19" s="1"/>
      <c r="D19" s="22"/>
      <c r="E19" s="20"/>
      <c r="F19" s="23"/>
      <c r="G19" s="22"/>
      <c r="H19" s="152" t="s">
        <v>74</v>
      </c>
      <c r="I19" s="153"/>
      <c r="J19" s="17">
        <f>SUM(I14:I18)</f>
        <v>0</v>
      </c>
      <c r="K19" s="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>
        <f>SUM(L19:W19)</f>
        <v>0</v>
      </c>
    </row>
    <row r="20" spans="2:24" ht="15">
      <c r="B20" s="1"/>
      <c r="C20" s="1"/>
      <c r="D20" s="1"/>
      <c r="E20" s="1"/>
      <c r="F20" s="1"/>
      <c r="G20" s="1"/>
      <c r="H20" s="1"/>
      <c r="I20" s="1"/>
      <c r="J20" s="1"/>
      <c r="L20" s="44">
        <f>L19*$J$19</f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">
      <c r="B21" s="1"/>
      <c r="C21" s="1"/>
      <c r="D21" s="22"/>
      <c r="E21" s="20"/>
      <c r="F21" s="23"/>
      <c r="G21" s="22"/>
      <c r="H21" s="152" t="s">
        <v>75</v>
      </c>
      <c r="I21" s="153"/>
      <c r="J21" s="17">
        <f>J12-J19</f>
        <v>0</v>
      </c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">
      <c r="B22" s="1"/>
      <c r="C22" s="1"/>
      <c r="F22" s="4"/>
      <c r="H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">
      <c r="B23" s="36" t="s">
        <v>2</v>
      </c>
      <c r="C23" s="37"/>
      <c r="D23" s="38"/>
      <c r="E23" s="38"/>
      <c r="F23" s="40" t="s">
        <v>72</v>
      </c>
      <c r="G23" s="38"/>
      <c r="H23" s="39"/>
      <c r="I23" s="41" t="s">
        <v>59</v>
      </c>
      <c r="J23" s="3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">
      <c r="B24" s="1" t="s">
        <v>61</v>
      </c>
      <c r="C24" s="1"/>
      <c r="F24" s="4"/>
      <c r="H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4:24" ht="14.25">
      <c r="D25" s="46" t="s">
        <v>76</v>
      </c>
      <c r="F25" s="13">
        <v>0</v>
      </c>
      <c r="I25" s="11">
        <f>IF($D$2&gt;0,($D$2*F25),0)</f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4:24" ht="14.25">
      <c r="D26" s="46" t="s">
        <v>77</v>
      </c>
      <c r="F26" s="13">
        <v>0</v>
      </c>
      <c r="I26" s="11">
        <f>IF($D$2&gt;0,($D$2*F26),0)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4:24" ht="14.25">
      <c r="D27" s="46" t="s">
        <v>78</v>
      </c>
      <c r="F27" s="13">
        <v>0</v>
      </c>
      <c r="I27" s="11">
        <f>IF($D$2&gt;0,($D$2*F27),0)</f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4:24" ht="15">
      <c r="D28" s="46" t="s">
        <v>79</v>
      </c>
      <c r="F28" s="13">
        <v>0</v>
      </c>
      <c r="I28" s="11">
        <f>IF($D$2&gt;0,($D$2*F28),0)</f>
        <v>0</v>
      </c>
      <c r="L28" s="29" t="s">
        <v>22</v>
      </c>
      <c r="M28" s="29" t="s">
        <v>23</v>
      </c>
      <c r="N28" s="29" t="s">
        <v>24</v>
      </c>
      <c r="O28" s="29" t="s">
        <v>25</v>
      </c>
      <c r="P28" s="29" t="s">
        <v>26</v>
      </c>
      <c r="Q28" s="29" t="s">
        <v>27</v>
      </c>
      <c r="R28" s="29" t="s">
        <v>28</v>
      </c>
      <c r="S28" s="29" t="s">
        <v>29</v>
      </c>
      <c r="T28" s="29" t="s">
        <v>30</v>
      </c>
      <c r="U28" s="29" t="s">
        <v>31</v>
      </c>
      <c r="V28" s="29" t="s">
        <v>32</v>
      </c>
      <c r="W28" s="29" t="s">
        <v>33</v>
      </c>
      <c r="X28" s="4"/>
    </row>
    <row r="29" spans="4:24" ht="15">
      <c r="D29" s="22"/>
      <c r="E29" s="20"/>
      <c r="F29" s="25"/>
      <c r="G29" s="22"/>
      <c r="H29" s="152" t="s">
        <v>80</v>
      </c>
      <c r="I29" s="153"/>
      <c r="J29" s="17">
        <f>SUM(I25:I28)</f>
        <v>0</v>
      </c>
      <c r="K29" s="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>
        <f>SUM(L29:W29)</f>
        <v>0</v>
      </c>
    </row>
    <row r="30" spans="6:24" ht="14.25">
      <c r="F30" s="14"/>
      <c r="I30" s="11"/>
      <c r="L30" s="44">
        <f aca="true" t="shared" si="2" ref="L30:W30">L29*$J$29</f>
        <v>0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0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</v>
      </c>
      <c r="X30" s="4"/>
    </row>
    <row r="31" spans="2:24" ht="15">
      <c r="B31" s="1" t="s">
        <v>81</v>
      </c>
      <c r="C31" s="1"/>
      <c r="F31" s="4"/>
      <c r="I31" s="1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4:24" ht="14.25">
      <c r="D32" s="46" t="s">
        <v>82</v>
      </c>
      <c r="F32" s="13">
        <v>0</v>
      </c>
      <c r="I32" s="11">
        <f>IF($D$2&gt;0,($D$2*F32),0)</f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4:24" ht="14.25">
      <c r="D33" s="46" t="s">
        <v>83</v>
      </c>
      <c r="F33" s="13">
        <v>0</v>
      </c>
      <c r="I33" s="11">
        <f>IF($D$2&gt;0,($D$2*F33),0)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4:24" ht="14.25">
      <c r="D34" s="46"/>
      <c r="F34" s="13">
        <v>0</v>
      </c>
      <c r="I34" s="11">
        <f>IF($D$2&gt;0,($D$2*F34),0)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24" ht="15">
      <c r="D35" s="46"/>
      <c r="F35" s="13">
        <v>0</v>
      </c>
      <c r="G35" s="8"/>
      <c r="I35" s="11">
        <f>IF($D$2&gt;0,($D$2*F35),0)</f>
        <v>0</v>
      </c>
      <c r="L35" s="29" t="s">
        <v>22</v>
      </c>
      <c r="M35" s="29" t="s">
        <v>23</v>
      </c>
      <c r="N35" s="29" t="s">
        <v>24</v>
      </c>
      <c r="O35" s="29" t="s">
        <v>25</v>
      </c>
      <c r="P35" s="29" t="s">
        <v>26</v>
      </c>
      <c r="Q35" s="29" t="s">
        <v>27</v>
      </c>
      <c r="R35" s="29" t="s">
        <v>28</v>
      </c>
      <c r="S35" s="29" t="s">
        <v>29</v>
      </c>
      <c r="T35" s="29" t="s">
        <v>30</v>
      </c>
      <c r="U35" s="29" t="s">
        <v>31</v>
      </c>
      <c r="V35" s="29" t="s">
        <v>32</v>
      </c>
      <c r="W35" s="29" t="s">
        <v>33</v>
      </c>
      <c r="X35" s="4"/>
    </row>
    <row r="36" spans="4:24" ht="15">
      <c r="D36" s="22"/>
      <c r="E36" s="20"/>
      <c r="F36" s="21"/>
      <c r="G36" s="24"/>
      <c r="H36" s="152" t="s">
        <v>84</v>
      </c>
      <c r="I36" s="153"/>
      <c r="J36" s="17">
        <f>SUM(I32:I35)</f>
        <v>0</v>
      </c>
      <c r="K36" s="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>
        <f>SUM(L36:W36)</f>
        <v>0</v>
      </c>
    </row>
    <row r="37" spans="6:24" ht="14.25">
      <c r="F37" s="4"/>
      <c r="I37" s="12"/>
      <c r="L37" s="45">
        <f aca="true" t="shared" si="3" ref="L37:W37">$J$36*L36</f>
        <v>0</v>
      </c>
      <c r="M37" s="45">
        <f t="shared" si="3"/>
        <v>0</v>
      </c>
      <c r="N37" s="45">
        <f t="shared" si="3"/>
        <v>0</v>
      </c>
      <c r="O37" s="45">
        <f t="shared" si="3"/>
        <v>0</v>
      </c>
      <c r="P37" s="45">
        <f t="shared" si="3"/>
        <v>0</v>
      </c>
      <c r="Q37" s="45">
        <f t="shared" si="3"/>
        <v>0</v>
      </c>
      <c r="R37" s="45">
        <f t="shared" si="3"/>
        <v>0</v>
      </c>
      <c r="S37" s="45">
        <f t="shared" si="3"/>
        <v>0</v>
      </c>
      <c r="T37" s="45">
        <f t="shared" si="3"/>
        <v>0</v>
      </c>
      <c r="U37" s="45">
        <f t="shared" si="3"/>
        <v>0</v>
      </c>
      <c r="V37" s="45">
        <f t="shared" si="3"/>
        <v>0</v>
      </c>
      <c r="W37" s="45">
        <f t="shared" si="3"/>
        <v>0</v>
      </c>
      <c r="X37" s="4"/>
    </row>
    <row r="38" spans="2:24" ht="15">
      <c r="B38" s="1" t="s">
        <v>42</v>
      </c>
      <c r="C38" s="1"/>
      <c r="F38" s="4"/>
      <c r="I38" s="1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6:24" ht="14.25">
      <c r="F39" s="9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4:24" ht="14.25">
      <c r="D40" s="46" t="s">
        <v>85</v>
      </c>
      <c r="F40" s="13">
        <v>0</v>
      </c>
      <c r="I40" s="11">
        <f aca="true" t="shared" si="4" ref="I40:I46"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4:24" ht="14.25">
      <c r="D41" s="46" t="s">
        <v>86</v>
      </c>
      <c r="F41" s="13">
        <v>0</v>
      </c>
      <c r="I41" s="11">
        <f t="shared" si="4"/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4:24" ht="14.25">
      <c r="D42" s="46" t="s">
        <v>87</v>
      </c>
      <c r="F42" s="13">
        <v>0</v>
      </c>
      <c r="I42" s="11">
        <f t="shared" si="4"/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4:24" ht="14.25">
      <c r="D43" s="46" t="s">
        <v>92</v>
      </c>
      <c r="F43" s="13">
        <v>0</v>
      </c>
      <c r="I43" s="11">
        <f t="shared" si="4"/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4:24" ht="14.25">
      <c r="D44" s="46" t="s">
        <v>91</v>
      </c>
      <c r="F44" s="13">
        <v>0</v>
      </c>
      <c r="I44" s="11">
        <f t="shared" si="4"/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4:24" ht="14.25">
      <c r="D45" s="46"/>
      <c r="F45" s="13">
        <v>0</v>
      </c>
      <c r="I45" s="11">
        <f t="shared" si="4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4:24" ht="15">
      <c r="D46" s="46"/>
      <c r="F46" s="13">
        <v>0</v>
      </c>
      <c r="I46" s="11">
        <f t="shared" si="4"/>
        <v>0</v>
      </c>
      <c r="L46" s="29" t="s">
        <v>22</v>
      </c>
      <c r="M46" s="29" t="s">
        <v>23</v>
      </c>
      <c r="N46" s="29" t="s">
        <v>24</v>
      </c>
      <c r="O46" s="29" t="s">
        <v>25</v>
      </c>
      <c r="P46" s="29" t="s">
        <v>26</v>
      </c>
      <c r="Q46" s="29" t="s">
        <v>27</v>
      </c>
      <c r="R46" s="29" t="s">
        <v>28</v>
      </c>
      <c r="S46" s="29" t="s">
        <v>29</v>
      </c>
      <c r="T46" s="29" t="s">
        <v>30</v>
      </c>
      <c r="U46" s="29" t="s">
        <v>31</v>
      </c>
      <c r="V46" s="29" t="s">
        <v>32</v>
      </c>
      <c r="W46" s="29" t="s">
        <v>33</v>
      </c>
      <c r="X46" s="4"/>
    </row>
    <row r="47" spans="4:24" ht="15">
      <c r="D47" s="20"/>
      <c r="E47" s="20"/>
      <c r="F47" s="21"/>
      <c r="G47" s="22"/>
      <c r="H47" s="152" t="s">
        <v>46</v>
      </c>
      <c r="I47" s="153"/>
      <c r="J47" s="17">
        <f>SUM(I40:I46)</f>
        <v>0</v>
      </c>
      <c r="K47" s="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>
        <f>SUM(L47:W47)</f>
        <v>0</v>
      </c>
    </row>
    <row r="48" spans="6:24" ht="14.25">
      <c r="F48" s="15"/>
      <c r="I48" s="12"/>
      <c r="L48" s="45">
        <f aca="true" t="shared" si="5" ref="L48:W48">$J$47*L47</f>
        <v>0</v>
      </c>
      <c r="M48" s="45">
        <f t="shared" si="5"/>
        <v>0</v>
      </c>
      <c r="N48" s="45">
        <f t="shared" si="5"/>
        <v>0</v>
      </c>
      <c r="O48" s="45">
        <f t="shared" si="5"/>
        <v>0</v>
      </c>
      <c r="P48" s="45">
        <f t="shared" si="5"/>
        <v>0</v>
      </c>
      <c r="Q48" s="45">
        <f t="shared" si="5"/>
        <v>0</v>
      </c>
      <c r="R48" s="45">
        <f t="shared" si="5"/>
        <v>0</v>
      </c>
      <c r="S48" s="45">
        <f t="shared" si="5"/>
        <v>0</v>
      </c>
      <c r="T48" s="45">
        <f t="shared" si="5"/>
        <v>0</v>
      </c>
      <c r="U48" s="45">
        <f t="shared" si="5"/>
        <v>0</v>
      </c>
      <c r="V48" s="45">
        <f t="shared" si="5"/>
        <v>0</v>
      </c>
      <c r="W48" s="45">
        <f t="shared" si="5"/>
        <v>0</v>
      </c>
      <c r="X48" s="4"/>
    </row>
    <row r="49" spans="2:24" ht="15">
      <c r="B49" s="1" t="s">
        <v>15</v>
      </c>
      <c r="C49" s="1"/>
      <c r="F49" s="15"/>
      <c r="I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4:24" ht="14.25">
      <c r="D50" s="46" t="s">
        <v>88</v>
      </c>
      <c r="F50" s="13">
        <v>0</v>
      </c>
      <c r="I50" s="11">
        <f>IF($D$2&gt;0,($D$2*F50),0)</f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24" ht="14.25">
      <c r="D51" s="46" t="s">
        <v>89</v>
      </c>
      <c r="F51" s="13">
        <v>0</v>
      </c>
      <c r="I51" s="11">
        <f>IF($D$2&gt;0,($D$2*F51),0)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4:24" ht="14.25">
      <c r="D52" s="46" t="s">
        <v>90</v>
      </c>
      <c r="F52" s="13">
        <v>0</v>
      </c>
      <c r="I52" s="11">
        <f>IF($D$2&gt;0,($D$2*F52),0)</f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4:24" ht="15">
      <c r="D53" s="46"/>
      <c r="F53" s="13">
        <v>0</v>
      </c>
      <c r="I53" s="11">
        <f>IF($D$2&gt;0,($D$2*F53),0)</f>
        <v>0</v>
      </c>
      <c r="L53" s="29" t="s">
        <v>22</v>
      </c>
      <c r="M53" s="29" t="s">
        <v>23</v>
      </c>
      <c r="N53" s="29" t="s">
        <v>24</v>
      </c>
      <c r="O53" s="29" t="s">
        <v>25</v>
      </c>
      <c r="P53" s="29" t="s">
        <v>26</v>
      </c>
      <c r="Q53" s="29" t="s">
        <v>27</v>
      </c>
      <c r="R53" s="29" t="s">
        <v>28</v>
      </c>
      <c r="S53" s="29" t="s">
        <v>29</v>
      </c>
      <c r="T53" s="29" t="s">
        <v>30</v>
      </c>
      <c r="U53" s="29" t="s">
        <v>31</v>
      </c>
      <c r="V53" s="29" t="s">
        <v>32</v>
      </c>
      <c r="W53" s="29" t="s">
        <v>33</v>
      </c>
      <c r="X53" s="4"/>
    </row>
    <row r="54" spans="4:24" ht="15">
      <c r="D54" s="20"/>
      <c r="E54" s="20"/>
      <c r="F54" s="21"/>
      <c r="G54" s="22"/>
      <c r="H54" s="152" t="s">
        <v>40</v>
      </c>
      <c r="I54" s="153"/>
      <c r="J54" s="17">
        <f>SUM(I50:I53)</f>
        <v>0</v>
      </c>
      <c r="K54" s="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7">
        <f>SUM(L54:W54)</f>
        <v>0</v>
      </c>
    </row>
    <row r="55" spans="6:24" ht="14.25">
      <c r="F55" s="15"/>
      <c r="I55" s="11"/>
      <c r="L55" s="45">
        <f aca="true" t="shared" si="6" ref="L55:W55">$J$54*L54</f>
        <v>0</v>
      </c>
      <c r="M55" s="45">
        <f t="shared" si="6"/>
        <v>0</v>
      </c>
      <c r="N55" s="45">
        <f t="shared" si="6"/>
        <v>0</v>
      </c>
      <c r="O55" s="45">
        <f t="shared" si="6"/>
        <v>0</v>
      </c>
      <c r="P55" s="45">
        <f t="shared" si="6"/>
        <v>0</v>
      </c>
      <c r="Q55" s="45">
        <f t="shared" si="6"/>
        <v>0</v>
      </c>
      <c r="R55" s="45">
        <f t="shared" si="6"/>
        <v>0</v>
      </c>
      <c r="S55" s="45">
        <f t="shared" si="6"/>
        <v>0</v>
      </c>
      <c r="T55" s="45">
        <f t="shared" si="6"/>
        <v>0</v>
      </c>
      <c r="U55" s="45">
        <f t="shared" si="6"/>
        <v>0</v>
      </c>
      <c r="V55" s="45">
        <f t="shared" si="6"/>
        <v>0</v>
      </c>
      <c r="W55" s="45">
        <f t="shared" si="6"/>
        <v>0</v>
      </c>
      <c r="X55" s="4"/>
    </row>
    <row r="56" spans="12:24" ht="14.25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2:24" ht="14.25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thickBot="1">
      <c r="B58" s="27" t="s">
        <v>54</v>
      </c>
      <c r="C58" s="27"/>
      <c r="D58" s="27"/>
      <c r="E58" s="27"/>
      <c r="F58" s="27"/>
      <c r="G58" s="27"/>
      <c r="H58" s="27"/>
      <c r="I58" s="27"/>
      <c r="J58" s="16">
        <f>J21-J29-J36-J47-J54</f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2:24" ht="15" thickTop="1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4.25">
      <c r="B60" s="3" t="s">
        <v>93</v>
      </c>
      <c r="J60" s="10" t="e">
        <f>J58/D2</f>
        <v>#DIV/0!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2:24" ht="14.2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2:24" ht="14.2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2:24" ht="14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2:24" ht="14.25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2:24" ht="14.25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</sheetData>
  <sheetProtection sheet="1" objects="1" scenarios="1"/>
  <mergeCells count="7">
    <mergeCell ref="H54:I54"/>
    <mergeCell ref="H12:I12"/>
    <mergeCell ref="H29:I29"/>
    <mergeCell ref="H36:I36"/>
    <mergeCell ref="H47:I47"/>
    <mergeCell ref="H19:I19"/>
    <mergeCell ref="H21:I21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X91"/>
  <sheetViews>
    <sheetView zoomScalePageLayoutView="0" workbookViewId="0" topLeftCell="G16">
      <selection activeCell="U6" sqref="U6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7.83203125" style="3" customWidth="1"/>
    <col min="24" max="16384" width="9.33203125" style="3" customWidth="1"/>
  </cols>
  <sheetData>
    <row r="1" ht="13.5" customHeight="1" thickBot="1"/>
    <row r="2" spans="2:12" ht="15.75" thickBot="1">
      <c r="B2" s="49" t="s">
        <v>95</v>
      </c>
      <c r="C2" s="28"/>
      <c r="D2" s="50"/>
      <c r="E2" s="2"/>
      <c r="F2" s="1" t="s">
        <v>71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9" s="1" customFormat="1" ht="15">
      <c r="F3" s="4"/>
      <c r="H3" s="2"/>
      <c r="I3" s="3"/>
    </row>
    <row r="4" spans="2:23" ht="15">
      <c r="B4" s="36" t="s">
        <v>21</v>
      </c>
      <c r="C4" s="37"/>
      <c r="D4" s="38"/>
      <c r="E4" s="38"/>
      <c r="F4" s="40" t="s">
        <v>71</v>
      </c>
      <c r="G4" s="39"/>
      <c r="H4" s="41" t="s">
        <v>72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64</v>
      </c>
      <c r="F6" s="47"/>
      <c r="G6" s="4" t="s">
        <v>5</v>
      </c>
      <c r="H6" s="46"/>
      <c r="I6" s="11">
        <f aca="true" t="shared" si="0" ref="I6:I11">F6*H6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"/>
    </row>
    <row r="7" spans="2:24" ht="15">
      <c r="B7" s="1"/>
      <c r="C7" s="1"/>
      <c r="D7" s="46" t="s">
        <v>65</v>
      </c>
      <c r="F7" s="47"/>
      <c r="G7" s="4" t="s">
        <v>5</v>
      </c>
      <c r="H7" s="46"/>
      <c r="I7" s="11">
        <f t="shared" si="0"/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"/>
    </row>
    <row r="8" spans="2:24" ht="15">
      <c r="B8" s="1"/>
      <c r="C8" s="1"/>
      <c r="D8" s="46" t="s">
        <v>66</v>
      </c>
      <c r="F8" s="47"/>
      <c r="G8" s="4" t="s">
        <v>5</v>
      </c>
      <c r="H8" s="46"/>
      <c r="I8" s="11">
        <f t="shared" si="0"/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"/>
    </row>
    <row r="9" spans="2:24" ht="15">
      <c r="B9" s="1"/>
      <c r="C9" s="1"/>
      <c r="D9" s="46" t="s">
        <v>67</v>
      </c>
      <c r="F9" s="47"/>
      <c r="G9" s="4" t="s">
        <v>5</v>
      </c>
      <c r="H9" s="46"/>
      <c r="I9" s="11">
        <f t="shared" si="0"/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"/>
    </row>
    <row r="10" spans="2:24" ht="15">
      <c r="B10" s="1"/>
      <c r="C10" s="1"/>
      <c r="D10" s="46" t="s">
        <v>68</v>
      </c>
      <c r="F10" s="47"/>
      <c r="G10" s="4" t="s">
        <v>5</v>
      </c>
      <c r="H10" s="46"/>
      <c r="I10" s="11">
        <f t="shared" si="0"/>
        <v>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"/>
    </row>
    <row r="11" spans="2:24" ht="15">
      <c r="B11" s="1"/>
      <c r="C11" s="1"/>
      <c r="D11" s="46"/>
      <c r="F11" s="47"/>
      <c r="G11" s="4" t="s">
        <v>5</v>
      </c>
      <c r="H11" s="46"/>
      <c r="I11" s="11">
        <f t="shared" si="0"/>
        <v>0</v>
      </c>
      <c r="L11" s="29" t="s">
        <v>22</v>
      </c>
      <c r="M11" s="29" t="s">
        <v>23</v>
      </c>
      <c r="N11" s="29" t="s">
        <v>24</v>
      </c>
      <c r="O11" s="29" t="s">
        <v>25</v>
      </c>
      <c r="P11" s="29" t="s">
        <v>26</v>
      </c>
      <c r="Q11" s="29" t="s">
        <v>27</v>
      </c>
      <c r="R11" s="29" t="s">
        <v>28</v>
      </c>
      <c r="S11" s="29" t="s">
        <v>29</v>
      </c>
      <c r="T11" s="29" t="s">
        <v>30</v>
      </c>
      <c r="U11" s="29" t="s">
        <v>31</v>
      </c>
      <c r="V11" s="29" t="s">
        <v>32</v>
      </c>
      <c r="W11" s="29" t="s">
        <v>33</v>
      </c>
      <c r="X11" s="4"/>
    </row>
    <row r="12" spans="2:24" ht="15">
      <c r="B12" s="1"/>
      <c r="C12" s="1"/>
      <c r="D12" s="22"/>
      <c r="E12" s="20"/>
      <c r="F12" s="23"/>
      <c r="G12" s="22"/>
      <c r="H12" s="152" t="s">
        <v>73</v>
      </c>
      <c r="I12" s="153"/>
      <c r="J12" s="17">
        <f>SUM(I6:I11)</f>
        <v>0</v>
      </c>
      <c r="K12" s="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>
        <f>SUM(L12:W12)</f>
        <v>0</v>
      </c>
    </row>
    <row r="13" spans="2:24" ht="15">
      <c r="B13" s="1"/>
      <c r="C13" s="1"/>
      <c r="D13" s="30"/>
      <c r="E13" s="33"/>
      <c r="F13" s="31"/>
      <c r="G13" s="30"/>
      <c r="H13" s="42"/>
      <c r="I13" s="43"/>
      <c r="J13" s="43"/>
      <c r="K13" s="6"/>
      <c r="L13" s="44">
        <f aca="true" t="shared" si="1" ref="L13:W13">L12*$J$12</f>
        <v>0</v>
      </c>
      <c r="M13" s="44">
        <f t="shared" si="1"/>
        <v>0</v>
      </c>
      <c r="N13" s="4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44">
        <f t="shared" si="1"/>
        <v>0</v>
      </c>
      <c r="S13" s="44">
        <f t="shared" si="1"/>
        <v>0</v>
      </c>
      <c r="T13" s="44">
        <f t="shared" si="1"/>
        <v>0</v>
      </c>
      <c r="U13" s="44">
        <f t="shared" si="1"/>
        <v>0</v>
      </c>
      <c r="V13" s="44">
        <f t="shared" si="1"/>
        <v>0</v>
      </c>
      <c r="W13" s="44">
        <f t="shared" si="1"/>
        <v>0</v>
      </c>
      <c r="X13" s="4"/>
    </row>
    <row r="14" spans="2:24" ht="15">
      <c r="B14" s="1" t="s">
        <v>69</v>
      </c>
      <c r="C14" s="1"/>
      <c r="D14" s="46" t="s">
        <v>70</v>
      </c>
      <c r="F14" s="47"/>
      <c r="G14" s="4" t="s">
        <v>5</v>
      </c>
      <c r="H14" s="46"/>
      <c r="I14" s="11">
        <f>F14*H14</f>
        <v>0</v>
      </c>
      <c r="J14" s="43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5">
      <c r="B15" s="1"/>
      <c r="C15" s="1"/>
      <c r="D15" s="46" t="s">
        <v>68</v>
      </c>
      <c r="F15" s="47"/>
      <c r="G15" s="4" t="s">
        <v>5</v>
      </c>
      <c r="H15" s="46"/>
      <c r="I15" s="11">
        <f>F15*H15</f>
        <v>0</v>
      </c>
      <c r="J15" s="43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ht="15">
      <c r="B16" s="1"/>
      <c r="C16" s="1"/>
      <c r="D16" s="46"/>
      <c r="F16" s="47"/>
      <c r="G16" s="4" t="s">
        <v>5</v>
      </c>
      <c r="H16" s="46"/>
      <c r="I16" s="11">
        <f>F16*H16</f>
        <v>0</v>
      </c>
      <c r="J16" s="43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5">
      <c r="B17" s="1"/>
      <c r="C17" s="1"/>
      <c r="D17" s="46"/>
      <c r="F17" s="47"/>
      <c r="G17" s="4" t="s">
        <v>5</v>
      </c>
      <c r="H17" s="46"/>
      <c r="I17" s="11">
        <f>F17*H17</f>
        <v>0</v>
      </c>
      <c r="J17" s="43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5">
      <c r="B18" s="1"/>
      <c r="C18" s="1"/>
      <c r="D18" s="46"/>
      <c r="F18" s="47"/>
      <c r="G18" s="4" t="s">
        <v>5</v>
      </c>
      <c r="H18" s="46"/>
      <c r="I18" s="11">
        <f>F18*H18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4"/>
    </row>
    <row r="19" spans="2:24" ht="15">
      <c r="B19" s="1"/>
      <c r="C19" s="1"/>
      <c r="D19" s="22"/>
      <c r="E19" s="20"/>
      <c r="F19" s="23"/>
      <c r="G19" s="22"/>
      <c r="H19" s="152" t="s">
        <v>74</v>
      </c>
      <c r="I19" s="153"/>
      <c r="J19" s="17">
        <f>SUM(I14:I18)</f>
        <v>0</v>
      </c>
      <c r="K19" s="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>
        <f>SUM(L19:W19)</f>
        <v>0</v>
      </c>
    </row>
    <row r="20" spans="2:24" ht="15">
      <c r="B20" s="1"/>
      <c r="C20" s="1"/>
      <c r="D20" s="1"/>
      <c r="E20" s="1"/>
      <c r="F20" s="1"/>
      <c r="G20" s="1"/>
      <c r="H20" s="1"/>
      <c r="I20" s="1"/>
      <c r="J20" s="1"/>
      <c r="L20" s="44">
        <f>L19*$J$19</f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">
      <c r="B21" s="1"/>
      <c r="C21" s="1"/>
      <c r="D21" s="22"/>
      <c r="E21" s="20"/>
      <c r="F21" s="23"/>
      <c r="G21" s="22"/>
      <c r="H21" s="152" t="s">
        <v>75</v>
      </c>
      <c r="I21" s="153"/>
      <c r="J21" s="17">
        <f>J12-J19</f>
        <v>0</v>
      </c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">
      <c r="B22" s="1"/>
      <c r="C22" s="1"/>
      <c r="F22" s="4"/>
      <c r="H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">
      <c r="B23" s="36" t="s">
        <v>2</v>
      </c>
      <c r="C23" s="37"/>
      <c r="D23" s="38"/>
      <c r="E23" s="38"/>
      <c r="F23" s="40" t="s">
        <v>72</v>
      </c>
      <c r="G23" s="38"/>
      <c r="H23" s="39"/>
      <c r="I23" s="41" t="s">
        <v>59</v>
      </c>
      <c r="J23" s="3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">
      <c r="B24" s="1" t="s">
        <v>61</v>
      </c>
      <c r="C24" s="1"/>
      <c r="F24" s="4"/>
      <c r="H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4:24" ht="14.25">
      <c r="D25" s="46" t="s">
        <v>76</v>
      </c>
      <c r="F25" s="13">
        <v>0</v>
      </c>
      <c r="I25" s="11">
        <f>IF($D$2&gt;0,($D$2*F25),0)</f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4:24" ht="14.25">
      <c r="D26" s="46" t="s">
        <v>77</v>
      </c>
      <c r="F26" s="13">
        <v>0</v>
      </c>
      <c r="I26" s="11">
        <f>IF($D$2&gt;0,($D$2*F26),0)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4:24" ht="14.25">
      <c r="D27" s="46" t="s">
        <v>78</v>
      </c>
      <c r="F27" s="13">
        <v>0</v>
      </c>
      <c r="I27" s="11">
        <f>IF($D$2&gt;0,($D$2*F27),0)</f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4:24" ht="15">
      <c r="D28" s="46" t="s">
        <v>79</v>
      </c>
      <c r="F28" s="13">
        <v>0</v>
      </c>
      <c r="I28" s="11">
        <f>IF($D$2&gt;0,($D$2*F28),0)</f>
        <v>0</v>
      </c>
      <c r="L28" s="29" t="s">
        <v>22</v>
      </c>
      <c r="M28" s="29" t="s">
        <v>23</v>
      </c>
      <c r="N28" s="29" t="s">
        <v>24</v>
      </c>
      <c r="O28" s="29" t="s">
        <v>25</v>
      </c>
      <c r="P28" s="29" t="s">
        <v>26</v>
      </c>
      <c r="Q28" s="29" t="s">
        <v>27</v>
      </c>
      <c r="R28" s="29" t="s">
        <v>28</v>
      </c>
      <c r="S28" s="29" t="s">
        <v>29</v>
      </c>
      <c r="T28" s="29" t="s">
        <v>30</v>
      </c>
      <c r="U28" s="29" t="s">
        <v>31</v>
      </c>
      <c r="V28" s="29" t="s">
        <v>32</v>
      </c>
      <c r="W28" s="29" t="s">
        <v>33</v>
      </c>
      <c r="X28" s="4"/>
    </row>
    <row r="29" spans="4:24" ht="15">
      <c r="D29" s="22"/>
      <c r="E29" s="20"/>
      <c r="F29" s="25"/>
      <c r="G29" s="22"/>
      <c r="H29" s="152" t="s">
        <v>80</v>
      </c>
      <c r="I29" s="153"/>
      <c r="J29" s="17">
        <f>SUM(I25:I28)</f>
        <v>0</v>
      </c>
      <c r="K29" s="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>
        <f>SUM(L29:W29)</f>
        <v>0</v>
      </c>
    </row>
    <row r="30" spans="6:24" ht="14.25">
      <c r="F30" s="14"/>
      <c r="I30" s="11"/>
      <c r="L30" s="44">
        <f aca="true" t="shared" si="2" ref="L30:W30">L29*$J$29</f>
        <v>0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0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</v>
      </c>
      <c r="X30" s="4"/>
    </row>
    <row r="31" spans="2:24" ht="15">
      <c r="B31" s="1" t="s">
        <v>81</v>
      </c>
      <c r="C31" s="1"/>
      <c r="F31" s="4"/>
      <c r="I31" s="1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4:24" ht="14.25">
      <c r="D32" s="46" t="s">
        <v>82</v>
      </c>
      <c r="F32" s="13">
        <v>0</v>
      </c>
      <c r="I32" s="11">
        <f>IF($D$2&gt;0,($D$2*F32),0)</f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4:24" ht="14.25">
      <c r="D33" s="46" t="s">
        <v>83</v>
      </c>
      <c r="F33" s="13">
        <v>0</v>
      </c>
      <c r="I33" s="11">
        <f>IF($D$2&gt;0,($D$2*F33),0)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4:24" ht="14.25">
      <c r="D34" s="46"/>
      <c r="F34" s="13">
        <v>0</v>
      </c>
      <c r="I34" s="11">
        <f>IF($D$2&gt;0,($D$2*F34),0)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24" ht="15">
      <c r="D35" s="46"/>
      <c r="F35" s="13">
        <v>0</v>
      </c>
      <c r="G35" s="8"/>
      <c r="I35" s="11">
        <f>IF($D$2&gt;0,($D$2*F35),0)</f>
        <v>0</v>
      </c>
      <c r="L35" s="29" t="s">
        <v>22</v>
      </c>
      <c r="M35" s="29" t="s">
        <v>23</v>
      </c>
      <c r="N35" s="29" t="s">
        <v>24</v>
      </c>
      <c r="O35" s="29" t="s">
        <v>25</v>
      </c>
      <c r="P35" s="29" t="s">
        <v>26</v>
      </c>
      <c r="Q35" s="29" t="s">
        <v>27</v>
      </c>
      <c r="R35" s="29" t="s">
        <v>28</v>
      </c>
      <c r="S35" s="29" t="s">
        <v>29</v>
      </c>
      <c r="T35" s="29" t="s">
        <v>30</v>
      </c>
      <c r="U35" s="29" t="s">
        <v>31</v>
      </c>
      <c r="V35" s="29" t="s">
        <v>32</v>
      </c>
      <c r="W35" s="29" t="s">
        <v>33</v>
      </c>
      <c r="X35" s="4"/>
    </row>
    <row r="36" spans="4:24" ht="15">
      <c r="D36" s="22"/>
      <c r="E36" s="20"/>
      <c r="F36" s="21"/>
      <c r="G36" s="24"/>
      <c r="H36" s="152" t="s">
        <v>84</v>
      </c>
      <c r="I36" s="153"/>
      <c r="J36" s="17">
        <f>SUM(I32:I35)</f>
        <v>0</v>
      </c>
      <c r="K36" s="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>
        <f>SUM(L36:W36)</f>
        <v>0</v>
      </c>
    </row>
    <row r="37" spans="6:24" ht="14.25">
      <c r="F37" s="4"/>
      <c r="I37" s="12"/>
      <c r="L37" s="45">
        <f aca="true" t="shared" si="3" ref="L37:W37">$J$36*L36</f>
        <v>0</v>
      </c>
      <c r="M37" s="45">
        <f t="shared" si="3"/>
        <v>0</v>
      </c>
      <c r="N37" s="45">
        <f t="shared" si="3"/>
        <v>0</v>
      </c>
      <c r="O37" s="45">
        <f t="shared" si="3"/>
        <v>0</v>
      </c>
      <c r="P37" s="45">
        <f t="shared" si="3"/>
        <v>0</v>
      </c>
      <c r="Q37" s="45">
        <f t="shared" si="3"/>
        <v>0</v>
      </c>
      <c r="R37" s="45">
        <f t="shared" si="3"/>
        <v>0</v>
      </c>
      <c r="S37" s="45">
        <f t="shared" si="3"/>
        <v>0</v>
      </c>
      <c r="T37" s="45">
        <f t="shared" si="3"/>
        <v>0</v>
      </c>
      <c r="U37" s="45">
        <f t="shared" si="3"/>
        <v>0</v>
      </c>
      <c r="V37" s="45">
        <f t="shared" si="3"/>
        <v>0</v>
      </c>
      <c r="W37" s="45">
        <f t="shared" si="3"/>
        <v>0</v>
      </c>
      <c r="X37" s="4"/>
    </row>
    <row r="38" spans="2:24" ht="15">
      <c r="B38" s="1" t="s">
        <v>42</v>
      </c>
      <c r="C38" s="1"/>
      <c r="F38" s="4"/>
      <c r="I38" s="1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6:24" ht="14.25">
      <c r="F39" s="9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4:24" ht="14.25">
      <c r="D40" s="46" t="s">
        <v>85</v>
      </c>
      <c r="F40" s="13">
        <v>0</v>
      </c>
      <c r="I40" s="11">
        <f aca="true" t="shared" si="4" ref="I40:I46"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4:24" ht="14.25">
      <c r="D41" s="46" t="s">
        <v>86</v>
      </c>
      <c r="F41" s="13">
        <v>0</v>
      </c>
      <c r="I41" s="11">
        <f t="shared" si="4"/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4:24" ht="14.25">
      <c r="D42" s="46" t="s">
        <v>87</v>
      </c>
      <c r="F42" s="13">
        <v>0</v>
      </c>
      <c r="I42" s="11">
        <f t="shared" si="4"/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4:24" ht="14.25">
      <c r="D43" s="46" t="s">
        <v>92</v>
      </c>
      <c r="F43" s="13">
        <v>0</v>
      </c>
      <c r="I43" s="11">
        <f t="shared" si="4"/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4:24" ht="14.25">
      <c r="D44" s="46" t="s">
        <v>91</v>
      </c>
      <c r="F44" s="13">
        <v>0</v>
      </c>
      <c r="I44" s="11">
        <f t="shared" si="4"/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4:24" ht="14.25">
      <c r="D45" s="46"/>
      <c r="F45" s="13">
        <v>0</v>
      </c>
      <c r="I45" s="11">
        <f t="shared" si="4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4:24" ht="15">
      <c r="D46" s="46"/>
      <c r="F46" s="13">
        <v>0</v>
      </c>
      <c r="I46" s="11">
        <f t="shared" si="4"/>
        <v>0</v>
      </c>
      <c r="L46" s="29" t="s">
        <v>22</v>
      </c>
      <c r="M46" s="29" t="s">
        <v>23</v>
      </c>
      <c r="N46" s="29" t="s">
        <v>24</v>
      </c>
      <c r="O46" s="29" t="s">
        <v>25</v>
      </c>
      <c r="P46" s="29" t="s">
        <v>26</v>
      </c>
      <c r="Q46" s="29" t="s">
        <v>27</v>
      </c>
      <c r="R46" s="29" t="s">
        <v>28</v>
      </c>
      <c r="S46" s="29" t="s">
        <v>29</v>
      </c>
      <c r="T46" s="29" t="s">
        <v>30</v>
      </c>
      <c r="U46" s="29" t="s">
        <v>31</v>
      </c>
      <c r="V46" s="29" t="s">
        <v>32</v>
      </c>
      <c r="W46" s="29" t="s">
        <v>33</v>
      </c>
      <c r="X46" s="4"/>
    </row>
    <row r="47" spans="4:24" ht="15">
      <c r="D47" s="20"/>
      <c r="E47" s="20"/>
      <c r="F47" s="21"/>
      <c r="G47" s="22"/>
      <c r="H47" s="152" t="s">
        <v>46</v>
      </c>
      <c r="I47" s="153"/>
      <c r="J47" s="17">
        <f>SUM(I40:I46)</f>
        <v>0</v>
      </c>
      <c r="K47" s="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>
        <f>SUM(L47:W47)</f>
        <v>0</v>
      </c>
    </row>
    <row r="48" spans="6:24" ht="14.25">
      <c r="F48" s="15"/>
      <c r="I48" s="12"/>
      <c r="L48" s="45">
        <f aca="true" t="shared" si="5" ref="L48:W48">$J$47*L47</f>
        <v>0</v>
      </c>
      <c r="M48" s="45">
        <f t="shared" si="5"/>
        <v>0</v>
      </c>
      <c r="N48" s="45">
        <f t="shared" si="5"/>
        <v>0</v>
      </c>
      <c r="O48" s="45">
        <f t="shared" si="5"/>
        <v>0</v>
      </c>
      <c r="P48" s="45">
        <f t="shared" si="5"/>
        <v>0</v>
      </c>
      <c r="Q48" s="45">
        <f t="shared" si="5"/>
        <v>0</v>
      </c>
      <c r="R48" s="45">
        <f t="shared" si="5"/>
        <v>0</v>
      </c>
      <c r="S48" s="45">
        <f t="shared" si="5"/>
        <v>0</v>
      </c>
      <c r="T48" s="45">
        <f t="shared" si="5"/>
        <v>0</v>
      </c>
      <c r="U48" s="45">
        <f t="shared" si="5"/>
        <v>0</v>
      </c>
      <c r="V48" s="45">
        <f t="shared" si="5"/>
        <v>0</v>
      </c>
      <c r="W48" s="45">
        <f t="shared" si="5"/>
        <v>0</v>
      </c>
      <c r="X48" s="4"/>
    </row>
    <row r="49" spans="2:24" ht="15">
      <c r="B49" s="1" t="s">
        <v>15</v>
      </c>
      <c r="C49" s="1"/>
      <c r="F49" s="15"/>
      <c r="I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4:24" ht="14.25">
      <c r="D50" s="46" t="s">
        <v>88</v>
      </c>
      <c r="F50" s="13">
        <v>0</v>
      </c>
      <c r="I50" s="11">
        <f>IF($D$2&gt;0,($D$2*F50),0)</f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24" ht="14.25">
      <c r="D51" s="46" t="s">
        <v>89</v>
      </c>
      <c r="F51" s="13">
        <v>0</v>
      </c>
      <c r="I51" s="11">
        <f>IF($D$2&gt;0,($D$2*F51),0)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4:24" ht="14.25">
      <c r="D52" s="46" t="s">
        <v>90</v>
      </c>
      <c r="F52" s="13">
        <v>0</v>
      </c>
      <c r="I52" s="11">
        <f>IF($D$2&gt;0,($D$2*F52),0)</f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4:24" ht="15">
      <c r="D53" s="46"/>
      <c r="F53" s="13">
        <v>0</v>
      </c>
      <c r="I53" s="11">
        <f>IF($D$2&gt;0,($D$2*F53),0)</f>
        <v>0</v>
      </c>
      <c r="L53" s="29" t="s">
        <v>22</v>
      </c>
      <c r="M53" s="29" t="s">
        <v>23</v>
      </c>
      <c r="N53" s="29" t="s">
        <v>24</v>
      </c>
      <c r="O53" s="29" t="s">
        <v>25</v>
      </c>
      <c r="P53" s="29" t="s">
        <v>26</v>
      </c>
      <c r="Q53" s="29" t="s">
        <v>27</v>
      </c>
      <c r="R53" s="29" t="s">
        <v>28</v>
      </c>
      <c r="S53" s="29" t="s">
        <v>29</v>
      </c>
      <c r="T53" s="29" t="s">
        <v>30</v>
      </c>
      <c r="U53" s="29" t="s">
        <v>31</v>
      </c>
      <c r="V53" s="29" t="s">
        <v>32</v>
      </c>
      <c r="W53" s="29" t="s">
        <v>33</v>
      </c>
      <c r="X53" s="4"/>
    </row>
    <row r="54" spans="4:24" ht="15">
      <c r="D54" s="20"/>
      <c r="E54" s="20"/>
      <c r="F54" s="21"/>
      <c r="G54" s="22"/>
      <c r="H54" s="152" t="s">
        <v>40</v>
      </c>
      <c r="I54" s="153"/>
      <c r="J54" s="17">
        <f>SUM(I50:I53)</f>
        <v>0</v>
      </c>
      <c r="K54" s="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7">
        <f>SUM(L54:W54)</f>
        <v>0</v>
      </c>
    </row>
    <row r="55" spans="6:24" ht="14.25">
      <c r="F55" s="15"/>
      <c r="I55" s="11"/>
      <c r="L55" s="45">
        <f aca="true" t="shared" si="6" ref="L55:W55">$J$54*L54</f>
        <v>0</v>
      </c>
      <c r="M55" s="45">
        <f t="shared" si="6"/>
        <v>0</v>
      </c>
      <c r="N55" s="45">
        <f t="shared" si="6"/>
        <v>0</v>
      </c>
      <c r="O55" s="45">
        <f t="shared" si="6"/>
        <v>0</v>
      </c>
      <c r="P55" s="45">
        <f t="shared" si="6"/>
        <v>0</v>
      </c>
      <c r="Q55" s="45">
        <f t="shared" si="6"/>
        <v>0</v>
      </c>
      <c r="R55" s="45">
        <f t="shared" si="6"/>
        <v>0</v>
      </c>
      <c r="S55" s="45">
        <f t="shared" si="6"/>
        <v>0</v>
      </c>
      <c r="T55" s="45">
        <f t="shared" si="6"/>
        <v>0</v>
      </c>
      <c r="U55" s="45">
        <f t="shared" si="6"/>
        <v>0</v>
      </c>
      <c r="V55" s="45">
        <f t="shared" si="6"/>
        <v>0</v>
      </c>
      <c r="W55" s="45">
        <f t="shared" si="6"/>
        <v>0</v>
      </c>
      <c r="X55" s="4"/>
    </row>
    <row r="56" spans="12:24" ht="14.25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2:24" ht="14.25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thickBot="1">
      <c r="B58" s="27" t="s">
        <v>54</v>
      </c>
      <c r="C58" s="27"/>
      <c r="D58" s="27"/>
      <c r="E58" s="27"/>
      <c r="F58" s="27"/>
      <c r="G58" s="27"/>
      <c r="H58" s="27"/>
      <c r="I58" s="27"/>
      <c r="J58" s="16">
        <f>J21-J29-J36-J47-J54</f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2:24" ht="15" thickTop="1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4.25">
      <c r="B60" s="3" t="s">
        <v>93</v>
      </c>
      <c r="J60" s="10" t="e">
        <f>J58/D2</f>
        <v>#DIV/0!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2:24" ht="14.2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2:24" ht="14.2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2:24" ht="14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2:24" ht="14.25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2:24" ht="14.25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</sheetData>
  <sheetProtection sheet="1" objects="1" scenarios="1"/>
  <mergeCells count="7">
    <mergeCell ref="H54:I54"/>
    <mergeCell ref="H12:I12"/>
    <mergeCell ref="H29:I29"/>
    <mergeCell ref="H36:I36"/>
    <mergeCell ref="H47:I47"/>
    <mergeCell ref="H19:I19"/>
    <mergeCell ref="H21:I21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X91"/>
  <sheetViews>
    <sheetView zoomScalePageLayoutView="0" workbookViewId="0" topLeftCell="G16">
      <selection activeCell="X1" sqref="X1:X16384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7.83203125" style="3" customWidth="1"/>
    <col min="24" max="16384" width="9.33203125" style="3" customWidth="1"/>
  </cols>
  <sheetData>
    <row r="1" ht="6" customHeight="1" thickBot="1"/>
    <row r="2" spans="2:12" ht="15.75" thickBot="1">
      <c r="B2" s="49" t="s">
        <v>96</v>
      </c>
      <c r="C2" s="28"/>
      <c r="D2" s="50">
        <v>0</v>
      </c>
      <c r="E2" s="2"/>
      <c r="F2" s="1" t="s">
        <v>71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9" s="1" customFormat="1" ht="15">
      <c r="F3" s="4"/>
      <c r="H3" s="2"/>
      <c r="I3" s="3"/>
    </row>
    <row r="4" spans="2:23" ht="15">
      <c r="B4" s="36" t="s">
        <v>21</v>
      </c>
      <c r="C4" s="37"/>
      <c r="D4" s="38"/>
      <c r="E4" s="38"/>
      <c r="F4" s="40" t="s">
        <v>71</v>
      </c>
      <c r="G4" s="39"/>
      <c r="H4" s="41" t="s">
        <v>72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64</v>
      </c>
      <c r="F6" s="47"/>
      <c r="G6" s="4" t="s">
        <v>5</v>
      </c>
      <c r="H6" s="46"/>
      <c r="I6" s="11">
        <f aca="true" t="shared" si="0" ref="I6:I11">F6*H6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"/>
    </row>
    <row r="7" spans="2:24" ht="15">
      <c r="B7" s="1"/>
      <c r="C7" s="1"/>
      <c r="D7" s="46" t="s">
        <v>65</v>
      </c>
      <c r="F7" s="47"/>
      <c r="G7" s="4" t="s">
        <v>5</v>
      </c>
      <c r="H7" s="46"/>
      <c r="I7" s="11">
        <f t="shared" si="0"/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"/>
    </row>
    <row r="8" spans="2:24" ht="15">
      <c r="B8" s="1"/>
      <c r="C8" s="1"/>
      <c r="D8" s="46" t="s">
        <v>66</v>
      </c>
      <c r="F8" s="47"/>
      <c r="G8" s="4" t="s">
        <v>5</v>
      </c>
      <c r="H8" s="46"/>
      <c r="I8" s="11">
        <f t="shared" si="0"/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"/>
    </row>
    <row r="9" spans="2:24" ht="15">
      <c r="B9" s="1"/>
      <c r="C9" s="1"/>
      <c r="D9" s="46" t="s">
        <v>67</v>
      </c>
      <c r="F9" s="47"/>
      <c r="G9" s="4" t="s">
        <v>5</v>
      </c>
      <c r="H9" s="46"/>
      <c r="I9" s="11">
        <f t="shared" si="0"/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"/>
    </row>
    <row r="10" spans="2:24" ht="15">
      <c r="B10" s="1"/>
      <c r="C10" s="1"/>
      <c r="D10" s="46" t="s">
        <v>68</v>
      </c>
      <c r="F10" s="47"/>
      <c r="G10" s="4" t="s">
        <v>5</v>
      </c>
      <c r="H10" s="46"/>
      <c r="I10" s="11">
        <f t="shared" si="0"/>
        <v>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"/>
    </row>
    <row r="11" spans="2:24" ht="15">
      <c r="B11" s="1"/>
      <c r="C11" s="1"/>
      <c r="D11" s="46"/>
      <c r="F11" s="47"/>
      <c r="G11" s="4" t="s">
        <v>5</v>
      </c>
      <c r="H11" s="46"/>
      <c r="I11" s="11">
        <f t="shared" si="0"/>
        <v>0</v>
      </c>
      <c r="L11" s="29" t="s">
        <v>22</v>
      </c>
      <c r="M11" s="29" t="s">
        <v>23</v>
      </c>
      <c r="N11" s="29" t="s">
        <v>24</v>
      </c>
      <c r="O11" s="29" t="s">
        <v>25</v>
      </c>
      <c r="P11" s="29" t="s">
        <v>26</v>
      </c>
      <c r="Q11" s="29" t="s">
        <v>27</v>
      </c>
      <c r="R11" s="29" t="s">
        <v>28</v>
      </c>
      <c r="S11" s="29" t="s">
        <v>29</v>
      </c>
      <c r="T11" s="29" t="s">
        <v>30</v>
      </c>
      <c r="U11" s="29" t="s">
        <v>31</v>
      </c>
      <c r="V11" s="29" t="s">
        <v>32</v>
      </c>
      <c r="W11" s="29" t="s">
        <v>33</v>
      </c>
      <c r="X11" s="4"/>
    </row>
    <row r="12" spans="2:24" ht="15">
      <c r="B12" s="1"/>
      <c r="C12" s="1"/>
      <c r="D12" s="22"/>
      <c r="E12" s="20"/>
      <c r="F12" s="23"/>
      <c r="G12" s="22"/>
      <c r="H12" s="152" t="s">
        <v>73</v>
      </c>
      <c r="I12" s="153"/>
      <c r="J12" s="17">
        <f>SUM(I6:I11)</f>
        <v>0</v>
      </c>
      <c r="K12" s="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>
        <f>SUM(L12:W12)</f>
        <v>0</v>
      </c>
    </row>
    <row r="13" spans="2:24" ht="15">
      <c r="B13" s="1"/>
      <c r="C13" s="1"/>
      <c r="D13" s="30"/>
      <c r="E13" s="33"/>
      <c r="F13" s="31"/>
      <c r="G13" s="30"/>
      <c r="H13" s="42"/>
      <c r="I13" s="43"/>
      <c r="J13" s="43"/>
      <c r="K13" s="6"/>
      <c r="L13" s="44">
        <f aca="true" t="shared" si="1" ref="L13:W13">L12*$J$12</f>
        <v>0</v>
      </c>
      <c r="M13" s="44">
        <f t="shared" si="1"/>
        <v>0</v>
      </c>
      <c r="N13" s="4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44">
        <f t="shared" si="1"/>
        <v>0</v>
      </c>
      <c r="S13" s="44">
        <f t="shared" si="1"/>
        <v>0</v>
      </c>
      <c r="T13" s="44">
        <f t="shared" si="1"/>
        <v>0</v>
      </c>
      <c r="U13" s="44">
        <f t="shared" si="1"/>
        <v>0</v>
      </c>
      <c r="V13" s="44">
        <f t="shared" si="1"/>
        <v>0</v>
      </c>
      <c r="W13" s="44">
        <f t="shared" si="1"/>
        <v>0</v>
      </c>
      <c r="X13" s="4"/>
    </row>
    <row r="14" spans="2:24" ht="15">
      <c r="B14" s="1" t="s">
        <v>69</v>
      </c>
      <c r="C14" s="1"/>
      <c r="D14" s="46" t="s">
        <v>70</v>
      </c>
      <c r="F14" s="47"/>
      <c r="G14" s="4" t="s">
        <v>5</v>
      </c>
      <c r="H14" s="46"/>
      <c r="I14" s="11">
        <f>F14*H14</f>
        <v>0</v>
      </c>
      <c r="J14" s="43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5">
      <c r="B15" s="1"/>
      <c r="C15" s="1"/>
      <c r="D15" s="46" t="s">
        <v>68</v>
      </c>
      <c r="F15" s="47"/>
      <c r="G15" s="4" t="s">
        <v>5</v>
      </c>
      <c r="H15" s="46"/>
      <c r="I15" s="11">
        <f>F15*H15</f>
        <v>0</v>
      </c>
      <c r="J15" s="43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ht="15">
      <c r="B16" s="1"/>
      <c r="C16" s="1"/>
      <c r="D16" s="46"/>
      <c r="F16" s="47"/>
      <c r="G16" s="4" t="s">
        <v>5</v>
      </c>
      <c r="H16" s="46"/>
      <c r="I16" s="11">
        <f>F16*H16</f>
        <v>0</v>
      </c>
      <c r="J16" s="43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5">
      <c r="B17" s="1"/>
      <c r="C17" s="1"/>
      <c r="D17" s="46"/>
      <c r="F17" s="47"/>
      <c r="G17" s="4" t="s">
        <v>5</v>
      </c>
      <c r="H17" s="46"/>
      <c r="I17" s="11">
        <f>F17*H17</f>
        <v>0</v>
      </c>
      <c r="J17" s="43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5">
      <c r="B18" s="1"/>
      <c r="C18" s="1"/>
      <c r="D18" s="46"/>
      <c r="F18" s="47"/>
      <c r="G18" s="4" t="s">
        <v>5</v>
      </c>
      <c r="H18" s="46"/>
      <c r="I18" s="11">
        <f>F18*H18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4"/>
    </row>
    <row r="19" spans="2:24" ht="15">
      <c r="B19" s="1"/>
      <c r="C19" s="1"/>
      <c r="D19" s="22"/>
      <c r="E19" s="20"/>
      <c r="F19" s="23"/>
      <c r="G19" s="22"/>
      <c r="H19" s="152" t="s">
        <v>74</v>
      </c>
      <c r="I19" s="153"/>
      <c r="J19" s="17">
        <f>SUM(I14:I18)</f>
        <v>0</v>
      </c>
      <c r="K19" s="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>
        <f>SUM(L19:W19)</f>
        <v>0</v>
      </c>
    </row>
    <row r="20" spans="2:24" ht="15">
      <c r="B20" s="1"/>
      <c r="C20" s="1"/>
      <c r="D20" s="1"/>
      <c r="E20" s="1"/>
      <c r="F20" s="1"/>
      <c r="G20" s="1"/>
      <c r="H20" s="1"/>
      <c r="I20" s="1"/>
      <c r="J20" s="1"/>
      <c r="L20" s="44">
        <f>L19*$J$19</f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">
      <c r="B21" s="1"/>
      <c r="C21" s="1"/>
      <c r="D21" s="22"/>
      <c r="E21" s="20"/>
      <c r="F21" s="23"/>
      <c r="G21" s="22"/>
      <c r="H21" s="152" t="s">
        <v>75</v>
      </c>
      <c r="I21" s="153"/>
      <c r="J21" s="17">
        <f>J12-J19</f>
        <v>0</v>
      </c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">
      <c r="B22" s="1"/>
      <c r="C22" s="1"/>
      <c r="F22" s="4"/>
      <c r="H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">
      <c r="B23" s="36" t="s">
        <v>2</v>
      </c>
      <c r="C23" s="37"/>
      <c r="D23" s="38"/>
      <c r="E23" s="38"/>
      <c r="F23" s="40" t="s">
        <v>72</v>
      </c>
      <c r="G23" s="38"/>
      <c r="H23" s="39"/>
      <c r="I23" s="41" t="s">
        <v>59</v>
      </c>
      <c r="J23" s="3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">
      <c r="B24" s="1" t="s">
        <v>61</v>
      </c>
      <c r="C24" s="1"/>
      <c r="F24" s="4"/>
      <c r="H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4:24" ht="14.25">
      <c r="D25" s="46" t="s">
        <v>76</v>
      </c>
      <c r="F25" s="13">
        <v>0</v>
      </c>
      <c r="I25" s="11">
        <f>IF($D$2&gt;0,($D$2*F25),0)</f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4:24" ht="14.25">
      <c r="D26" s="46" t="s">
        <v>77</v>
      </c>
      <c r="F26" s="13">
        <v>0</v>
      </c>
      <c r="I26" s="11">
        <f>IF($D$2&gt;0,($D$2*F26),0)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4:24" ht="14.25">
      <c r="D27" s="46" t="s">
        <v>78</v>
      </c>
      <c r="F27" s="13">
        <v>0</v>
      </c>
      <c r="I27" s="11">
        <f>IF($D$2&gt;0,($D$2*F27),0)</f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4:24" ht="15">
      <c r="D28" s="46" t="s">
        <v>79</v>
      </c>
      <c r="F28" s="13">
        <v>0</v>
      </c>
      <c r="I28" s="11">
        <f>IF($D$2&gt;0,($D$2*F28),0)</f>
        <v>0</v>
      </c>
      <c r="L28" s="29" t="s">
        <v>22</v>
      </c>
      <c r="M28" s="29" t="s">
        <v>23</v>
      </c>
      <c r="N28" s="29" t="s">
        <v>24</v>
      </c>
      <c r="O28" s="29" t="s">
        <v>25</v>
      </c>
      <c r="P28" s="29" t="s">
        <v>26</v>
      </c>
      <c r="Q28" s="29" t="s">
        <v>27</v>
      </c>
      <c r="R28" s="29" t="s">
        <v>28</v>
      </c>
      <c r="S28" s="29" t="s">
        <v>29</v>
      </c>
      <c r="T28" s="29" t="s">
        <v>30</v>
      </c>
      <c r="U28" s="29" t="s">
        <v>31</v>
      </c>
      <c r="V28" s="29" t="s">
        <v>32</v>
      </c>
      <c r="W28" s="29" t="s">
        <v>33</v>
      </c>
      <c r="X28" s="4"/>
    </row>
    <row r="29" spans="4:24" ht="15">
      <c r="D29" s="22"/>
      <c r="E29" s="20"/>
      <c r="F29" s="25"/>
      <c r="G29" s="22"/>
      <c r="H29" s="152" t="s">
        <v>80</v>
      </c>
      <c r="I29" s="153"/>
      <c r="J29" s="17">
        <f>SUM(I25:I28)</f>
        <v>0</v>
      </c>
      <c r="K29" s="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>
        <f>SUM(L29:W29)</f>
        <v>0</v>
      </c>
    </row>
    <row r="30" spans="6:24" ht="14.25">
      <c r="F30" s="14"/>
      <c r="I30" s="11"/>
      <c r="L30" s="44">
        <f aca="true" t="shared" si="2" ref="L30:W30">L29*$J$29</f>
        <v>0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0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</v>
      </c>
      <c r="X30" s="4"/>
    </row>
    <row r="31" spans="2:24" ht="15">
      <c r="B31" s="1" t="s">
        <v>81</v>
      </c>
      <c r="C31" s="1"/>
      <c r="F31" s="4"/>
      <c r="I31" s="1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4:24" ht="14.25">
      <c r="D32" s="46" t="s">
        <v>82</v>
      </c>
      <c r="F32" s="13">
        <v>0</v>
      </c>
      <c r="I32" s="11">
        <f>IF($D$2&gt;0,($D$2*F32),0)</f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4:24" ht="14.25">
      <c r="D33" s="46" t="s">
        <v>83</v>
      </c>
      <c r="F33" s="13">
        <v>0</v>
      </c>
      <c r="I33" s="11">
        <f>IF($D$2&gt;0,($D$2*F33),0)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4:24" ht="14.25">
      <c r="D34" s="46"/>
      <c r="F34" s="13">
        <v>0</v>
      </c>
      <c r="I34" s="11">
        <f>IF($D$2&gt;0,($D$2*F34),0)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24" ht="15">
      <c r="D35" s="46"/>
      <c r="F35" s="13">
        <v>0</v>
      </c>
      <c r="G35" s="8"/>
      <c r="I35" s="11">
        <f>IF($D$2&gt;0,($D$2*F35),0)</f>
        <v>0</v>
      </c>
      <c r="L35" s="29" t="s">
        <v>22</v>
      </c>
      <c r="M35" s="29" t="s">
        <v>23</v>
      </c>
      <c r="N35" s="29" t="s">
        <v>24</v>
      </c>
      <c r="O35" s="29" t="s">
        <v>25</v>
      </c>
      <c r="P35" s="29" t="s">
        <v>26</v>
      </c>
      <c r="Q35" s="29" t="s">
        <v>27</v>
      </c>
      <c r="R35" s="29" t="s">
        <v>28</v>
      </c>
      <c r="S35" s="29" t="s">
        <v>29</v>
      </c>
      <c r="T35" s="29" t="s">
        <v>30</v>
      </c>
      <c r="U35" s="29" t="s">
        <v>31</v>
      </c>
      <c r="V35" s="29" t="s">
        <v>32</v>
      </c>
      <c r="W35" s="29" t="s">
        <v>33</v>
      </c>
      <c r="X35" s="4"/>
    </row>
    <row r="36" spans="4:24" ht="15">
      <c r="D36" s="22"/>
      <c r="E36" s="20"/>
      <c r="F36" s="21"/>
      <c r="G36" s="24"/>
      <c r="H36" s="152" t="s">
        <v>84</v>
      </c>
      <c r="I36" s="153"/>
      <c r="J36" s="17">
        <f>SUM(I32:I35)</f>
        <v>0</v>
      </c>
      <c r="K36" s="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>
        <f>SUM(L36:W36)</f>
        <v>0</v>
      </c>
    </row>
    <row r="37" spans="6:24" ht="14.25">
      <c r="F37" s="4"/>
      <c r="I37" s="12"/>
      <c r="L37" s="45">
        <f aca="true" t="shared" si="3" ref="L37:W37">$J$36*L36</f>
        <v>0</v>
      </c>
      <c r="M37" s="45">
        <f t="shared" si="3"/>
        <v>0</v>
      </c>
      <c r="N37" s="45">
        <f t="shared" si="3"/>
        <v>0</v>
      </c>
      <c r="O37" s="45">
        <f t="shared" si="3"/>
        <v>0</v>
      </c>
      <c r="P37" s="45">
        <f t="shared" si="3"/>
        <v>0</v>
      </c>
      <c r="Q37" s="45">
        <f t="shared" si="3"/>
        <v>0</v>
      </c>
      <c r="R37" s="45">
        <f t="shared" si="3"/>
        <v>0</v>
      </c>
      <c r="S37" s="45">
        <f t="shared" si="3"/>
        <v>0</v>
      </c>
      <c r="T37" s="45">
        <f t="shared" si="3"/>
        <v>0</v>
      </c>
      <c r="U37" s="45">
        <f t="shared" si="3"/>
        <v>0</v>
      </c>
      <c r="V37" s="45">
        <f t="shared" si="3"/>
        <v>0</v>
      </c>
      <c r="W37" s="45">
        <f t="shared" si="3"/>
        <v>0</v>
      </c>
      <c r="X37" s="4"/>
    </row>
    <row r="38" spans="2:24" ht="15">
      <c r="B38" s="1" t="s">
        <v>42</v>
      </c>
      <c r="C38" s="1"/>
      <c r="F38" s="4"/>
      <c r="I38" s="1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6:24" ht="14.25">
      <c r="F39" s="9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4:24" ht="14.25">
      <c r="D40" s="46" t="s">
        <v>85</v>
      </c>
      <c r="F40" s="13">
        <v>0</v>
      </c>
      <c r="I40" s="11">
        <f aca="true" t="shared" si="4" ref="I40:I46"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4:24" ht="14.25">
      <c r="D41" s="46" t="s">
        <v>86</v>
      </c>
      <c r="F41" s="13">
        <v>0</v>
      </c>
      <c r="I41" s="11">
        <f t="shared" si="4"/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4:24" ht="14.25">
      <c r="D42" s="46" t="s">
        <v>87</v>
      </c>
      <c r="F42" s="13">
        <v>0</v>
      </c>
      <c r="I42" s="11">
        <f t="shared" si="4"/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4:24" ht="14.25">
      <c r="D43" s="46" t="s">
        <v>92</v>
      </c>
      <c r="F43" s="13">
        <v>0</v>
      </c>
      <c r="I43" s="11">
        <f t="shared" si="4"/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4:24" ht="14.25">
      <c r="D44" s="46" t="s">
        <v>91</v>
      </c>
      <c r="F44" s="13">
        <v>0</v>
      </c>
      <c r="I44" s="11">
        <f t="shared" si="4"/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4:24" ht="14.25">
      <c r="D45" s="46"/>
      <c r="F45" s="13">
        <v>0</v>
      </c>
      <c r="I45" s="11">
        <f t="shared" si="4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4:24" ht="15">
      <c r="D46" s="46"/>
      <c r="F46" s="13">
        <v>0</v>
      </c>
      <c r="I46" s="11">
        <f t="shared" si="4"/>
        <v>0</v>
      </c>
      <c r="L46" s="29" t="s">
        <v>22</v>
      </c>
      <c r="M46" s="29" t="s">
        <v>23</v>
      </c>
      <c r="N46" s="29" t="s">
        <v>24</v>
      </c>
      <c r="O46" s="29" t="s">
        <v>25</v>
      </c>
      <c r="P46" s="29" t="s">
        <v>26</v>
      </c>
      <c r="Q46" s="29" t="s">
        <v>27</v>
      </c>
      <c r="R46" s="29" t="s">
        <v>28</v>
      </c>
      <c r="S46" s="29" t="s">
        <v>29</v>
      </c>
      <c r="T46" s="29" t="s">
        <v>30</v>
      </c>
      <c r="U46" s="29" t="s">
        <v>31</v>
      </c>
      <c r="V46" s="29" t="s">
        <v>32</v>
      </c>
      <c r="W46" s="29" t="s">
        <v>33</v>
      </c>
      <c r="X46" s="4"/>
    </row>
    <row r="47" spans="4:24" ht="15">
      <c r="D47" s="20"/>
      <c r="E47" s="20"/>
      <c r="F47" s="21"/>
      <c r="G47" s="22"/>
      <c r="H47" s="152" t="s">
        <v>46</v>
      </c>
      <c r="I47" s="153"/>
      <c r="J47" s="17">
        <f>SUM(I40:I46)</f>
        <v>0</v>
      </c>
      <c r="K47" s="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>
        <f>SUM(L47:W47)</f>
        <v>0</v>
      </c>
    </row>
    <row r="48" spans="6:24" ht="14.25">
      <c r="F48" s="15"/>
      <c r="I48" s="12"/>
      <c r="L48" s="45">
        <f aca="true" t="shared" si="5" ref="L48:W48">$J$47*L47</f>
        <v>0</v>
      </c>
      <c r="M48" s="45">
        <f t="shared" si="5"/>
        <v>0</v>
      </c>
      <c r="N48" s="45">
        <f t="shared" si="5"/>
        <v>0</v>
      </c>
      <c r="O48" s="45">
        <f t="shared" si="5"/>
        <v>0</v>
      </c>
      <c r="P48" s="45">
        <f t="shared" si="5"/>
        <v>0</v>
      </c>
      <c r="Q48" s="45">
        <f t="shared" si="5"/>
        <v>0</v>
      </c>
      <c r="R48" s="45">
        <f t="shared" si="5"/>
        <v>0</v>
      </c>
      <c r="S48" s="45">
        <f t="shared" si="5"/>
        <v>0</v>
      </c>
      <c r="T48" s="45">
        <f t="shared" si="5"/>
        <v>0</v>
      </c>
      <c r="U48" s="45">
        <f t="shared" si="5"/>
        <v>0</v>
      </c>
      <c r="V48" s="45">
        <f t="shared" si="5"/>
        <v>0</v>
      </c>
      <c r="W48" s="45">
        <f t="shared" si="5"/>
        <v>0</v>
      </c>
      <c r="X48" s="4"/>
    </row>
    <row r="49" spans="2:24" ht="15">
      <c r="B49" s="1" t="s">
        <v>15</v>
      </c>
      <c r="C49" s="1"/>
      <c r="F49" s="15"/>
      <c r="I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4:24" ht="14.25">
      <c r="D50" s="46" t="s">
        <v>88</v>
      </c>
      <c r="F50" s="13">
        <v>0</v>
      </c>
      <c r="I50" s="11">
        <f>IF($D$2&gt;0,($D$2*F50),0)</f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24" ht="14.25">
      <c r="D51" s="46" t="s">
        <v>89</v>
      </c>
      <c r="F51" s="13">
        <v>0</v>
      </c>
      <c r="I51" s="11">
        <f>IF($D$2&gt;0,($D$2*F51),0)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4:24" ht="14.25">
      <c r="D52" s="46" t="s">
        <v>90</v>
      </c>
      <c r="F52" s="13">
        <v>0</v>
      </c>
      <c r="I52" s="11">
        <f>IF($D$2&gt;0,($D$2*F52),0)</f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4:24" ht="15">
      <c r="D53" s="46"/>
      <c r="F53" s="13">
        <v>0</v>
      </c>
      <c r="I53" s="11">
        <f>IF($D$2&gt;0,($D$2*F53),0)</f>
        <v>0</v>
      </c>
      <c r="L53" s="29" t="s">
        <v>22</v>
      </c>
      <c r="M53" s="29" t="s">
        <v>23</v>
      </c>
      <c r="N53" s="29" t="s">
        <v>24</v>
      </c>
      <c r="O53" s="29" t="s">
        <v>25</v>
      </c>
      <c r="P53" s="29" t="s">
        <v>26</v>
      </c>
      <c r="Q53" s="29" t="s">
        <v>27</v>
      </c>
      <c r="R53" s="29" t="s">
        <v>28</v>
      </c>
      <c r="S53" s="29" t="s">
        <v>29</v>
      </c>
      <c r="T53" s="29" t="s">
        <v>30</v>
      </c>
      <c r="U53" s="29" t="s">
        <v>31</v>
      </c>
      <c r="V53" s="29" t="s">
        <v>32</v>
      </c>
      <c r="W53" s="29" t="s">
        <v>33</v>
      </c>
      <c r="X53" s="4"/>
    </row>
    <row r="54" spans="4:24" ht="15">
      <c r="D54" s="20"/>
      <c r="E54" s="20"/>
      <c r="F54" s="21"/>
      <c r="G54" s="22"/>
      <c r="H54" s="152" t="s">
        <v>40</v>
      </c>
      <c r="I54" s="153"/>
      <c r="J54" s="17">
        <f>SUM(I50:I53)</f>
        <v>0</v>
      </c>
      <c r="K54" s="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7">
        <f>SUM(L54:W54)</f>
        <v>0</v>
      </c>
    </row>
    <row r="55" spans="6:24" ht="14.25">
      <c r="F55" s="15"/>
      <c r="I55" s="11"/>
      <c r="L55" s="45">
        <f aca="true" t="shared" si="6" ref="L55:W55">$J$54*L54</f>
        <v>0</v>
      </c>
      <c r="M55" s="45">
        <f t="shared" si="6"/>
        <v>0</v>
      </c>
      <c r="N55" s="45">
        <f t="shared" si="6"/>
        <v>0</v>
      </c>
      <c r="O55" s="45">
        <f t="shared" si="6"/>
        <v>0</v>
      </c>
      <c r="P55" s="45">
        <f t="shared" si="6"/>
        <v>0</v>
      </c>
      <c r="Q55" s="45">
        <f t="shared" si="6"/>
        <v>0</v>
      </c>
      <c r="R55" s="45">
        <f t="shared" si="6"/>
        <v>0</v>
      </c>
      <c r="S55" s="45">
        <f t="shared" si="6"/>
        <v>0</v>
      </c>
      <c r="T55" s="45">
        <f t="shared" si="6"/>
        <v>0</v>
      </c>
      <c r="U55" s="45">
        <f t="shared" si="6"/>
        <v>0</v>
      </c>
      <c r="V55" s="45">
        <f t="shared" si="6"/>
        <v>0</v>
      </c>
      <c r="W55" s="45">
        <f t="shared" si="6"/>
        <v>0</v>
      </c>
      <c r="X55" s="4"/>
    </row>
    <row r="56" spans="12:24" ht="14.25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2:24" ht="14.25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thickBot="1">
      <c r="B58" s="27" t="s">
        <v>54</v>
      </c>
      <c r="C58" s="27"/>
      <c r="D58" s="27"/>
      <c r="E58" s="27"/>
      <c r="F58" s="27"/>
      <c r="G58" s="27"/>
      <c r="H58" s="27"/>
      <c r="I58" s="27"/>
      <c r="J58" s="16">
        <f>J21-J29-J36-J47-J54</f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2:24" ht="15" thickTop="1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4.25">
      <c r="B60" s="3" t="s">
        <v>93</v>
      </c>
      <c r="J60" s="10" t="e">
        <f>J58/D2</f>
        <v>#DIV/0!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2:24" ht="14.2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2:24" ht="14.2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2:24" ht="14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2:24" ht="14.25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2:24" ht="14.25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</sheetData>
  <sheetProtection sheet="1" objects="1" scenarios="1"/>
  <mergeCells count="7">
    <mergeCell ref="H54:I54"/>
    <mergeCell ref="H12:I12"/>
    <mergeCell ref="H29:I29"/>
    <mergeCell ref="H36:I36"/>
    <mergeCell ref="H47:I47"/>
    <mergeCell ref="H19:I19"/>
    <mergeCell ref="H21:I21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1">
      <selection activeCell="H7" sqref="H7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13.8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217</v>
      </c>
      <c r="C2" s="28"/>
      <c r="D2" s="50">
        <v>36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218</v>
      </c>
      <c r="F6" s="47">
        <v>6</v>
      </c>
      <c r="G6" s="4" t="s">
        <v>36</v>
      </c>
      <c r="H6" s="46">
        <v>145</v>
      </c>
      <c r="I6" s="11">
        <f>IF($F6&gt;0,($D$2*F6*H6),0)</f>
        <v>31320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219</v>
      </c>
      <c r="F7" s="47">
        <v>2.5</v>
      </c>
      <c r="G7" s="4" t="s">
        <v>36</v>
      </c>
      <c r="H7" s="46">
        <v>25</v>
      </c>
      <c r="I7" s="11">
        <f>IF($F7&gt;0,($D$2*F7*H7),0)</f>
        <v>2250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211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33570</v>
      </c>
      <c r="K9" s="6"/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0.5</v>
      </c>
      <c r="V9" s="86">
        <v>0</v>
      </c>
      <c r="W9" s="86">
        <v>0.5</v>
      </c>
      <c r="X9" s="87">
        <f>SUM(L9:W9)</f>
        <v>1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16785</v>
      </c>
      <c r="V10" s="44">
        <f t="shared" si="0"/>
        <v>0</v>
      </c>
      <c r="W10" s="44">
        <f t="shared" si="0"/>
        <v>16785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61</v>
      </c>
      <c r="I15" s="11">
        <f>IF($D$2&gt;0,($D$2*F15),0)</f>
        <v>2196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211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211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211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2196</v>
      </c>
      <c r="K19" s="6"/>
      <c r="L19" s="48"/>
      <c r="M19" s="48"/>
      <c r="N19" s="48"/>
      <c r="O19" s="48">
        <v>1</v>
      </c>
      <c r="P19" s="48"/>
      <c r="Q19" s="48"/>
      <c r="R19" s="48"/>
      <c r="S19" s="48"/>
      <c r="T19" s="48"/>
      <c r="U19" s="48"/>
      <c r="V19" s="48"/>
      <c r="W19" s="48"/>
      <c r="X19" s="87">
        <f>SUM(L19:W19)</f>
        <v>1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2196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220</v>
      </c>
      <c r="F22" s="13">
        <v>63</v>
      </c>
      <c r="I22" s="11">
        <f>IF($D$2&gt;0,($D$2*F22),0)</f>
        <v>2268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221</v>
      </c>
      <c r="F23" s="13">
        <v>43</v>
      </c>
      <c r="I23" s="11">
        <f>IF($D$2&gt;0,($D$2*F23),0)</f>
        <v>1548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211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211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3816</v>
      </c>
      <c r="K26" s="6"/>
      <c r="L26" s="48"/>
      <c r="M26" s="48"/>
      <c r="N26" s="48"/>
      <c r="O26" s="48">
        <v>1</v>
      </c>
      <c r="P26" s="48"/>
      <c r="Q26" s="48"/>
      <c r="R26" s="48"/>
      <c r="S26" s="48"/>
      <c r="T26" s="48"/>
      <c r="U26" s="48"/>
      <c r="V26" s="48"/>
      <c r="W26" s="48"/>
      <c r="X26" s="87">
        <f>SUM(L26:W26)</f>
        <v>1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3816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11</v>
      </c>
      <c r="I30" s="11">
        <f aca="true" t="shared" si="3" ref="I30:I36">IF($D$2&gt;0,($D$2*F30),0)</f>
        <v>396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214</v>
      </c>
      <c r="F31" s="13">
        <v>18</v>
      </c>
      <c r="I31" s="11">
        <f t="shared" si="3"/>
        <v>648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9</v>
      </c>
      <c r="F32" s="13">
        <v>21</v>
      </c>
      <c r="I32" s="11">
        <f t="shared" si="3"/>
        <v>756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/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/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/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/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1800</v>
      </c>
      <c r="K37" s="6"/>
      <c r="L37" s="48"/>
      <c r="M37" s="48"/>
      <c r="N37" s="48"/>
      <c r="O37" s="48"/>
      <c r="P37" s="48"/>
      <c r="Q37" s="48">
        <v>0.5</v>
      </c>
      <c r="R37" s="48"/>
      <c r="S37" s="48"/>
      <c r="T37" s="48"/>
      <c r="U37" s="48">
        <v>0.5</v>
      </c>
      <c r="V37" s="48"/>
      <c r="W37" s="48"/>
      <c r="X37" s="87">
        <f>SUM(L37:W37)</f>
        <v>1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900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900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211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211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211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211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211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211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211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211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211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211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>
        <v>0</v>
      </c>
      <c r="Q53" s="48"/>
      <c r="R53" s="48"/>
      <c r="S53" s="48">
        <v>0</v>
      </c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222</v>
      </c>
      <c r="F55" s="13">
        <v>8</v>
      </c>
      <c r="I55" s="11">
        <f aca="true" t="shared" si="8" ref="I55:I61">IF($D$2&gt;0,($D$2*F55),0)</f>
        <v>288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211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211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211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211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211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211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288</v>
      </c>
      <c r="K62" s="10"/>
      <c r="L62" s="48"/>
      <c r="M62" s="48"/>
      <c r="N62" s="48"/>
      <c r="O62" s="48"/>
      <c r="P62" s="48"/>
      <c r="Q62" s="48"/>
      <c r="R62" s="48"/>
      <c r="S62" s="48">
        <v>1</v>
      </c>
      <c r="T62" s="48"/>
      <c r="U62" s="48"/>
      <c r="V62" s="48"/>
      <c r="W62" s="48"/>
      <c r="X62" s="87">
        <f>SUM(L62:W62)</f>
        <v>1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288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25470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 sheet="1" objects="1" scenarios="1"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X91"/>
  <sheetViews>
    <sheetView view="pageBreakPreview" zoomScale="60" zoomScalePageLayoutView="0" workbookViewId="0" topLeftCell="A1">
      <selection activeCell="B11" sqref="B11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7.83203125" style="3" customWidth="1"/>
    <col min="24" max="24" width="11.5" style="3" customWidth="1"/>
    <col min="25" max="16384" width="9.33203125" style="3" customWidth="1"/>
  </cols>
  <sheetData>
    <row r="1" ht="6" customHeight="1" thickBot="1"/>
    <row r="2" spans="2:12" ht="15.75" thickBot="1">
      <c r="B2" s="49" t="s">
        <v>229</v>
      </c>
      <c r="C2" s="28"/>
      <c r="D2" s="50">
        <v>0</v>
      </c>
      <c r="E2" s="2"/>
      <c r="F2" s="1" t="s">
        <v>71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9" s="1" customFormat="1" ht="15">
      <c r="F3" s="4"/>
      <c r="H3" s="2"/>
      <c r="I3" s="3"/>
    </row>
    <row r="4" spans="2:23" ht="15">
      <c r="B4" s="36" t="s">
        <v>21</v>
      </c>
      <c r="C4" s="37"/>
      <c r="D4" s="38"/>
      <c r="E4" s="38"/>
      <c r="F4" s="40" t="s">
        <v>71</v>
      </c>
      <c r="G4" s="39"/>
      <c r="H4" s="41" t="s">
        <v>72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160</v>
      </c>
      <c r="F6" s="47">
        <v>0</v>
      </c>
      <c r="G6" s="4" t="s">
        <v>5</v>
      </c>
      <c r="H6" s="46">
        <v>100</v>
      </c>
      <c r="I6" s="11">
        <f aca="true" t="shared" si="0" ref="I6:I11">F6*H6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"/>
    </row>
    <row r="7" spans="2:24" ht="15">
      <c r="B7" s="1"/>
      <c r="C7" s="1"/>
      <c r="D7" s="46" t="s">
        <v>65</v>
      </c>
      <c r="F7" s="47">
        <v>0</v>
      </c>
      <c r="G7" s="4" t="s">
        <v>5</v>
      </c>
      <c r="H7" s="46">
        <v>54</v>
      </c>
      <c r="I7" s="11">
        <f t="shared" si="0"/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"/>
    </row>
    <row r="8" spans="2:24" ht="15">
      <c r="B8" s="1"/>
      <c r="C8" s="1"/>
      <c r="D8" s="46" t="s">
        <v>66</v>
      </c>
      <c r="F8" s="47"/>
      <c r="G8" s="4" t="s">
        <v>5</v>
      </c>
      <c r="H8" s="46"/>
      <c r="I8" s="11">
        <f t="shared" si="0"/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"/>
    </row>
    <row r="9" spans="2:24" ht="15">
      <c r="B9" s="1"/>
      <c r="C9" s="1"/>
      <c r="D9" s="46" t="s">
        <v>67</v>
      </c>
      <c r="F9" s="47"/>
      <c r="G9" s="4" t="s">
        <v>5</v>
      </c>
      <c r="H9" s="46"/>
      <c r="I9" s="11">
        <f t="shared" si="0"/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"/>
    </row>
    <row r="10" spans="2:24" ht="15">
      <c r="B10" s="1"/>
      <c r="C10" s="1"/>
      <c r="D10" s="46" t="s">
        <v>68</v>
      </c>
      <c r="F10" s="47"/>
      <c r="G10" s="4" t="s">
        <v>5</v>
      </c>
      <c r="H10" s="46"/>
      <c r="I10" s="11">
        <f t="shared" si="0"/>
        <v>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"/>
    </row>
    <row r="11" spans="2:24" ht="15">
      <c r="B11" s="1"/>
      <c r="C11" s="1"/>
      <c r="D11" s="46"/>
      <c r="F11" s="47"/>
      <c r="G11" s="4" t="s">
        <v>5</v>
      </c>
      <c r="H11" s="46"/>
      <c r="I11" s="11">
        <f t="shared" si="0"/>
        <v>0</v>
      </c>
      <c r="L11" s="29" t="s">
        <v>22</v>
      </c>
      <c r="M11" s="29" t="s">
        <v>23</v>
      </c>
      <c r="N11" s="29" t="s">
        <v>24</v>
      </c>
      <c r="O11" s="29" t="s">
        <v>25</v>
      </c>
      <c r="P11" s="29" t="s">
        <v>26</v>
      </c>
      <c r="Q11" s="29" t="s">
        <v>27</v>
      </c>
      <c r="R11" s="29" t="s">
        <v>28</v>
      </c>
      <c r="S11" s="29" t="s">
        <v>29</v>
      </c>
      <c r="T11" s="29" t="s">
        <v>30</v>
      </c>
      <c r="U11" s="29" t="s">
        <v>31</v>
      </c>
      <c r="V11" s="29" t="s">
        <v>32</v>
      </c>
      <c r="W11" s="29" t="s">
        <v>33</v>
      </c>
      <c r="X11" s="4"/>
    </row>
    <row r="12" spans="2:24" ht="15">
      <c r="B12" s="1"/>
      <c r="C12" s="1"/>
      <c r="D12" s="22"/>
      <c r="E12" s="20"/>
      <c r="F12" s="23"/>
      <c r="G12" s="22"/>
      <c r="H12" s="152" t="s">
        <v>73</v>
      </c>
      <c r="I12" s="153"/>
      <c r="J12" s="17">
        <f>SUM(I6:I11)</f>
        <v>0</v>
      </c>
      <c r="K12" s="6"/>
      <c r="L12" s="86">
        <v>0.025</v>
      </c>
      <c r="M12" s="86">
        <v>0.025</v>
      </c>
      <c r="N12" s="86">
        <v>0.025</v>
      </c>
      <c r="O12" s="86">
        <v>0.025</v>
      </c>
      <c r="P12" s="86">
        <v>0.025</v>
      </c>
      <c r="Q12" s="86">
        <v>0.025</v>
      </c>
      <c r="R12" s="86">
        <v>0.52</v>
      </c>
      <c r="S12" s="86"/>
      <c r="T12" s="86">
        <v>0.085</v>
      </c>
      <c r="U12" s="86">
        <v>0.085</v>
      </c>
      <c r="V12" s="86">
        <v>0.085</v>
      </c>
      <c r="W12" s="86">
        <v>0.07</v>
      </c>
      <c r="X12" s="87">
        <f>SUM(L12:W12)</f>
        <v>0.9949999999999999</v>
      </c>
    </row>
    <row r="13" spans="2:24" ht="15">
      <c r="B13" s="1"/>
      <c r="C13" s="1"/>
      <c r="D13" s="30"/>
      <c r="E13" s="33"/>
      <c r="F13" s="31"/>
      <c r="G13" s="30"/>
      <c r="H13" s="42"/>
      <c r="I13" s="43"/>
      <c r="J13" s="43"/>
      <c r="K13" s="6"/>
      <c r="L13" s="44">
        <f aca="true" t="shared" si="1" ref="L13:W13">L12*$J$12</f>
        <v>0</v>
      </c>
      <c r="M13" s="44">
        <f t="shared" si="1"/>
        <v>0</v>
      </c>
      <c r="N13" s="4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0</v>
      </c>
      <c r="R13" s="44">
        <f t="shared" si="1"/>
        <v>0</v>
      </c>
      <c r="S13" s="44">
        <f t="shared" si="1"/>
        <v>0</v>
      </c>
      <c r="T13" s="44">
        <f t="shared" si="1"/>
        <v>0</v>
      </c>
      <c r="U13" s="44">
        <f t="shared" si="1"/>
        <v>0</v>
      </c>
      <c r="V13" s="44">
        <f t="shared" si="1"/>
        <v>0</v>
      </c>
      <c r="W13" s="44">
        <f t="shared" si="1"/>
        <v>0</v>
      </c>
      <c r="X13" s="4"/>
    </row>
    <row r="14" spans="2:24" ht="15">
      <c r="B14" s="1" t="s">
        <v>69</v>
      </c>
      <c r="C14" s="1"/>
      <c r="D14" s="46" t="s">
        <v>70</v>
      </c>
      <c r="F14" s="47"/>
      <c r="G14" s="4" t="s">
        <v>5</v>
      </c>
      <c r="H14" s="46"/>
      <c r="I14" s="11">
        <f>F14*H14</f>
        <v>0</v>
      </c>
      <c r="J14" s="43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2:24" ht="15">
      <c r="B15" s="1"/>
      <c r="C15" s="1"/>
      <c r="D15" s="46" t="s">
        <v>68</v>
      </c>
      <c r="F15" s="47"/>
      <c r="G15" s="4" t="s">
        <v>5</v>
      </c>
      <c r="H15" s="46"/>
      <c r="I15" s="11">
        <f>F15*H15</f>
        <v>0</v>
      </c>
      <c r="J15" s="43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ht="15">
      <c r="B16" s="1"/>
      <c r="C16" s="1"/>
      <c r="D16" s="46"/>
      <c r="F16" s="47"/>
      <c r="G16" s="4" t="s">
        <v>5</v>
      </c>
      <c r="H16" s="46"/>
      <c r="I16" s="11">
        <f>F16*H16</f>
        <v>0</v>
      </c>
      <c r="J16" s="43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5">
      <c r="B17" s="1"/>
      <c r="C17" s="1"/>
      <c r="D17" s="46"/>
      <c r="F17" s="47"/>
      <c r="G17" s="4" t="s">
        <v>5</v>
      </c>
      <c r="H17" s="46"/>
      <c r="I17" s="11">
        <f>F17*H17</f>
        <v>0</v>
      </c>
      <c r="J17" s="43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5">
      <c r="B18" s="1"/>
      <c r="C18" s="1"/>
      <c r="D18" s="46"/>
      <c r="F18" s="47"/>
      <c r="G18" s="4" t="s">
        <v>5</v>
      </c>
      <c r="H18" s="46"/>
      <c r="I18" s="11">
        <f>F18*H18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4"/>
    </row>
    <row r="19" spans="2:24" ht="15">
      <c r="B19" s="1"/>
      <c r="C19" s="1"/>
      <c r="D19" s="22"/>
      <c r="E19" s="20"/>
      <c r="F19" s="23"/>
      <c r="G19" s="22"/>
      <c r="H19" s="152" t="s">
        <v>74</v>
      </c>
      <c r="I19" s="153"/>
      <c r="J19" s="17">
        <f>SUM(I14:I18)</f>
        <v>0</v>
      </c>
      <c r="K19" s="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>
        <f>SUM(L19:W19)</f>
        <v>0</v>
      </c>
    </row>
    <row r="20" spans="2:24" ht="15">
      <c r="B20" s="1"/>
      <c r="C20" s="1"/>
      <c r="D20" s="1"/>
      <c r="E20" s="1"/>
      <c r="F20" s="1"/>
      <c r="G20" s="1"/>
      <c r="H20" s="1"/>
      <c r="I20" s="1"/>
      <c r="J20" s="1"/>
      <c r="L20" s="44">
        <f>L19*$J$19</f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2:24" ht="15">
      <c r="B21" s="1"/>
      <c r="C21" s="1"/>
      <c r="D21" s="22"/>
      <c r="E21" s="20"/>
      <c r="F21" s="23"/>
      <c r="G21" s="22"/>
      <c r="H21" s="152" t="s">
        <v>75</v>
      </c>
      <c r="I21" s="153"/>
      <c r="J21" s="17">
        <f>J12-J19</f>
        <v>0</v>
      </c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5">
      <c r="B22" s="1"/>
      <c r="C22" s="1"/>
      <c r="F22" s="4"/>
      <c r="H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">
      <c r="B23" s="36" t="s">
        <v>2</v>
      </c>
      <c r="C23" s="37"/>
      <c r="D23" s="38"/>
      <c r="E23" s="38"/>
      <c r="F23" s="40" t="s">
        <v>72</v>
      </c>
      <c r="G23" s="38"/>
      <c r="H23" s="39"/>
      <c r="I23" s="41" t="s">
        <v>59</v>
      </c>
      <c r="J23" s="3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2:24" ht="15">
      <c r="B24" s="1" t="s">
        <v>61</v>
      </c>
      <c r="C24" s="1"/>
      <c r="F24" s="4"/>
      <c r="H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4:24" ht="14.25">
      <c r="D25" s="46" t="s">
        <v>76</v>
      </c>
      <c r="F25" s="13">
        <v>0</v>
      </c>
      <c r="I25" s="11">
        <f>IF($D$2&gt;0,($D$2*F25),0)</f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4:24" ht="14.25">
      <c r="D26" s="46" t="s">
        <v>77</v>
      </c>
      <c r="F26" s="13">
        <v>0</v>
      </c>
      <c r="I26" s="11">
        <f>IF($D$2&gt;0,($D$2*F26),0)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4:24" ht="14.25">
      <c r="D27" s="46" t="s">
        <v>78</v>
      </c>
      <c r="F27" s="13">
        <v>0</v>
      </c>
      <c r="I27" s="11">
        <f>IF($D$2&gt;0,($D$2*F27),0)</f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4:24" ht="15">
      <c r="D28" s="46" t="s">
        <v>79</v>
      </c>
      <c r="F28" s="13">
        <v>0</v>
      </c>
      <c r="I28" s="11">
        <f>IF($D$2&gt;0,($D$2*F28),0)</f>
        <v>0</v>
      </c>
      <c r="L28" s="29" t="s">
        <v>22</v>
      </c>
      <c r="M28" s="29" t="s">
        <v>23</v>
      </c>
      <c r="N28" s="29" t="s">
        <v>24</v>
      </c>
      <c r="O28" s="29" t="s">
        <v>25</v>
      </c>
      <c r="P28" s="29" t="s">
        <v>26</v>
      </c>
      <c r="Q28" s="29" t="s">
        <v>27</v>
      </c>
      <c r="R28" s="29" t="s">
        <v>28</v>
      </c>
      <c r="S28" s="29" t="s">
        <v>29</v>
      </c>
      <c r="T28" s="29" t="s">
        <v>30</v>
      </c>
      <c r="U28" s="29" t="s">
        <v>31</v>
      </c>
      <c r="V28" s="29" t="s">
        <v>32</v>
      </c>
      <c r="W28" s="29" t="s">
        <v>33</v>
      </c>
      <c r="X28" s="4"/>
    </row>
    <row r="29" spans="4:24" ht="15">
      <c r="D29" s="22"/>
      <c r="E29" s="20"/>
      <c r="F29" s="25"/>
      <c r="G29" s="22"/>
      <c r="H29" s="152" t="s">
        <v>80</v>
      </c>
      <c r="I29" s="153"/>
      <c r="J29" s="17">
        <f>SUM(I25:I28)</f>
        <v>0</v>
      </c>
      <c r="K29" s="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>
        <f>SUM(L29:W29)</f>
        <v>0</v>
      </c>
    </row>
    <row r="30" spans="6:24" ht="14.25">
      <c r="F30" s="14"/>
      <c r="I30" s="11"/>
      <c r="L30" s="44">
        <f aca="true" t="shared" si="2" ref="L30:W30">L29*$J$29</f>
        <v>0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0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</v>
      </c>
      <c r="X30" s="4"/>
    </row>
    <row r="31" spans="2:24" ht="15">
      <c r="B31" s="1" t="s">
        <v>81</v>
      </c>
      <c r="C31" s="1"/>
      <c r="F31" s="4"/>
      <c r="I31" s="1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4:24" ht="14.25">
      <c r="D32" s="46" t="s">
        <v>82</v>
      </c>
      <c r="F32" s="13">
        <v>0</v>
      </c>
      <c r="I32" s="11">
        <f>IF($D$2&gt;0,($D$2*F32),0)</f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4:24" ht="14.25">
      <c r="D33" s="46" t="s">
        <v>83</v>
      </c>
      <c r="F33" s="13">
        <v>0</v>
      </c>
      <c r="I33" s="11">
        <f>IF($D$2&gt;0,($D$2*F33),0)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4:24" ht="14.25">
      <c r="D34" s="46"/>
      <c r="F34" s="13">
        <v>0</v>
      </c>
      <c r="I34" s="11">
        <f>IF($D$2&gt;0,($D$2*F34),0)</f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24" ht="15">
      <c r="D35" s="46"/>
      <c r="F35" s="13">
        <v>0</v>
      </c>
      <c r="G35" s="8"/>
      <c r="I35" s="11">
        <f>IF($D$2&gt;0,($D$2*F35),0)</f>
        <v>0</v>
      </c>
      <c r="L35" s="29" t="s">
        <v>22</v>
      </c>
      <c r="M35" s="29" t="s">
        <v>23</v>
      </c>
      <c r="N35" s="29" t="s">
        <v>24</v>
      </c>
      <c r="O35" s="29" t="s">
        <v>25</v>
      </c>
      <c r="P35" s="29" t="s">
        <v>26</v>
      </c>
      <c r="Q35" s="29" t="s">
        <v>27</v>
      </c>
      <c r="R35" s="29" t="s">
        <v>28</v>
      </c>
      <c r="S35" s="29" t="s">
        <v>29</v>
      </c>
      <c r="T35" s="29" t="s">
        <v>30</v>
      </c>
      <c r="U35" s="29" t="s">
        <v>31</v>
      </c>
      <c r="V35" s="29" t="s">
        <v>32</v>
      </c>
      <c r="W35" s="29" t="s">
        <v>33</v>
      </c>
      <c r="X35" s="4"/>
    </row>
    <row r="36" spans="4:24" ht="15">
      <c r="D36" s="22"/>
      <c r="E36" s="20"/>
      <c r="F36" s="21"/>
      <c r="G36" s="24"/>
      <c r="H36" s="152" t="s">
        <v>84</v>
      </c>
      <c r="I36" s="153"/>
      <c r="J36" s="17">
        <f>SUM(I32:I35)</f>
        <v>0</v>
      </c>
      <c r="K36" s="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>
        <f>SUM(L36:W36)</f>
        <v>0</v>
      </c>
    </row>
    <row r="37" spans="6:24" ht="14.25">
      <c r="F37" s="4"/>
      <c r="I37" s="12"/>
      <c r="L37" s="45">
        <f aca="true" t="shared" si="3" ref="L37:W37">$J$36*L36</f>
        <v>0</v>
      </c>
      <c r="M37" s="45">
        <f t="shared" si="3"/>
        <v>0</v>
      </c>
      <c r="N37" s="45">
        <f t="shared" si="3"/>
        <v>0</v>
      </c>
      <c r="O37" s="45">
        <f t="shared" si="3"/>
        <v>0</v>
      </c>
      <c r="P37" s="45">
        <f t="shared" si="3"/>
        <v>0</v>
      </c>
      <c r="Q37" s="45">
        <f t="shared" si="3"/>
        <v>0</v>
      </c>
      <c r="R37" s="45">
        <f t="shared" si="3"/>
        <v>0</v>
      </c>
      <c r="S37" s="45">
        <f t="shared" si="3"/>
        <v>0</v>
      </c>
      <c r="T37" s="45">
        <f t="shared" si="3"/>
        <v>0</v>
      </c>
      <c r="U37" s="45">
        <f t="shared" si="3"/>
        <v>0</v>
      </c>
      <c r="V37" s="45">
        <f t="shared" si="3"/>
        <v>0</v>
      </c>
      <c r="W37" s="45">
        <f t="shared" si="3"/>
        <v>0</v>
      </c>
      <c r="X37" s="4"/>
    </row>
    <row r="38" spans="2:24" ht="15">
      <c r="B38" s="1" t="s">
        <v>42</v>
      </c>
      <c r="C38" s="1"/>
      <c r="F38" s="4"/>
      <c r="I38" s="1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6:24" ht="14.25">
      <c r="F39" s="9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4:24" ht="14.25">
      <c r="D40" s="46" t="s">
        <v>85</v>
      </c>
      <c r="F40" s="13">
        <v>0</v>
      </c>
      <c r="I40" s="11">
        <f aca="true" t="shared" si="4" ref="I40:I46"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4:24" ht="14.25">
      <c r="D41" s="46" t="s">
        <v>86</v>
      </c>
      <c r="F41" s="13">
        <v>0</v>
      </c>
      <c r="I41" s="11">
        <f t="shared" si="4"/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4:24" ht="14.25">
      <c r="D42" s="46" t="s">
        <v>87</v>
      </c>
      <c r="F42" s="13">
        <v>0</v>
      </c>
      <c r="I42" s="11">
        <f t="shared" si="4"/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4:24" ht="14.25">
      <c r="D43" s="46" t="s">
        <v>92</v>
      </c>
      <c r="F43" s="13">
        <v>0</v>
      </c>
      <c r="I43" s="11">
        <f t="shared" si="4"/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4:24" ht="14.25">
      <c r="D44" s="46" t="s">
        <v>91</v>
      </c>
      <c r="F44" s="13">
        <v>0</v>
      </c>
      <c r="I44" s="11">
        <f t="shared" si="4"/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4:24" ht="14.25">
      <c r="D45" s="46"/>
      <c r="F45" s="13">
        <v>0</v>
      </c>
      <c r="I45" s="11">
        <f t="shared" si="4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4:24" ht="15">
      <c r="D46" s="46"/>
      <c r="F46" s="13">
        <v>0</v>
      </c>
      <c r="I46" s="11">
        <f t="shared" si="4"/>
        <v>0</v>
      </c>
      <c r="L46" s="29" t="s">
        <v>22</v>
      </c>
      <c r="M46" s="29" t="s">
        <v>23</v>
      </c>
      <c r="N46" s="29" t="s">
        <v>24</v>
      </c>
      <c r="O46" s="29" t="s">
        <v>25</v>
      </c>
      <c r="P46" s="29" t="s">
        <v>26</v>
      </c>
      <c r="Q46" s="29" t="s">
        <v>27</v>
      </c>
      <c r="R46" s="29" t="s">
        <v>28</v>
      </c>
      <c r="S46" s="29" t="s">
        <v>29</v>
      </c>
      <c r="T46" s="29" t="s">
        <v>30</v>
      </c>
      <c r="U46" s="29" t="s">
        <v>31</v>
      </c>
      <c r="V46" s="29" t="s">
        <v>32</v>
      </c>
      <c r="W46" s="29" t="s">
        <v>33</v>
      </c>
      <c r="X46" s="4"/>
    </row>
    <row r="47" spans="4:24" ht="15">
      <c r="D47" s="20"/>
      <c r="E47" s="20"/>
      <c r="F47" s="21"/>
      <c r="G47" s="22"/>
      <c r="H47" s="152" t="s">
        <v>46</v>
      </c>
      <c r="I47" s="153"/>
      <c r="J47" s="17">
        <f>SUM(I40:I46)</f>
        <v>0</v>
      </c>
      <c r="K47" s="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>
        <f>SUM(L47:W47)</f>
        <v>0</v>
      </c>
    </row>
    <row r="48" spans="6:24" ht="14.25">
      <c r="F48" s="15"/>
      <c r="I48" s="12"/>
      <c r="L48" s="45">
        <f aca="true" t="shared" si="5" ref="L48:W48">$J$47*L47</f>
        <v>0</v>
      </c>
      <c r="M48" s="45">
        <f t="shared" si="5"/>
        <v>0</v>
      </c>
      <c r="N48" s="45">
        <f t="shared" si="5"/>
        <v>0</v>
      </c>
      <c r="O48" s="45">
        <f t="shared" si="5"/>
        <v>0</v>
      </c>
      <c r="P48" s="45">
        <f t="shared" si="5"/>
        <v>0</v>
      </c>
      <c r="Q48" s="45">
        <f t="shared" si="5"/>
        <v>0</v>
      </c>
      <c r="R48" s="45">
        <f t="shared" si="5"/>
        <v>0</v>
      </c>
      <c r="S48" s="45">
        <f t="shared" si="5"/>
        <v>0</v>
      </c>
      <c r="T48" s="45">
        <f t="shared" si="5"/>
        <v>0</v>
      </c>
      <c r="U48" s="45">
        <f t="shared" si="5"/>
        <v>0</v>
      </c>
      <c r="V48" s="45">
        <f t="shared" si="5"/>
        <v>0</v>
      </c>
      <c r="W48" s="45">
        <f t="shared" si="5"/>
        <v>0</v>
      </c>
      <c r="X48" s="4"/>
    </row>
    <row r="49" spans="2:24" ht="15">
      <c r="B49" s="1" t="s">
        <v>15</v>
      </c>
      <c r="C49" s="1"/>
      <c r="F49" s="15"/>
      <c r="I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4:24" ht="14.25">
      <c r="D50" s="46" t="s">
        <v>88</v>
      </c>
      <c r="F50" s="13">
        <v>0</v>
      </c>
      <c r="I50" s="11">
        <f>IF($D$2&gt;0,($D$2*F50),0)</f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4:24" ht="14.25">
      <c r="D51" s="46" t="s">
        <v>89</v>
      </c>
      <c r="F51" s="13">
        <v>0</v>
      </c>
      <c r="I51" s="11">
        <f>IF($D$2&gt;0,($D$2*F51),0)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4:24" ht="14.25">
      <c r="D52" s="46" t="s">
        <v>90</v>
      </c>
      <c r="F52" s="13">
        <v>0</v>
      </c>
      <c r="I52" s="11">
        <f>IF($D$2&gt;0,($D$2*F52),0)</f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4:24" ht="15">
      <c r="D53" s="46"/>
      <c r="F53" s="13">
        <v>0</v>
      </c>
      <c r="I53" s="11">
        <f>IF($D$2&gt;0,($D$2*F53),0)</f>
        <v>0</v>
      </c>
      <c r="L53" s="29" t="s">
        <v>22</v>
      </c>
      <c r="M53" s="29" t="s">
        <v>23</v>
      </c>
      <c r="N53" s="29" t="s">
        <v>24</v>
      </c>
      <c r="O53" s="29" t="s">
        <v>25</v>
      </c>
      <c r="P53" s="29" t="s">
        <v>26</v>
      </c>
      <c r="Q53" s="29" t="s">
        <v>27</v>
      </c>
      <c r="R53" s="29" t="s">
        <v>28</v>
      </c>
      <c r="S53" s="29" t="s">
        <v>29</v>
      </c>
      <c r="T53" s="29" t="s">
        <v>30</v>
      </c>
      <c r="U53" s="29" t="s">
        <v>31</v>
      </c>
      <c r="V53" s="29" t="s">
        <v>32</v>
      </c>
      <c r="W53" s="29" t="s">
        <v>33</v>
      </c>
      <c r="X53" s="4"/>
    </row>
    <row r="54" spans="4:24" ht="15">
      <c r="D54" s="20"/>
      <c r="E54" s="20"/>
      <c r="F54" s="21"/>
      <c r="G54" s="22"/>
      <c r="H54" s="152" t="s">
        <v>40</v>
      </c>
      <c r="I54" s="153"/>
      <c r="J54" s="17">
        <f>SUM(I50:I53)</f>
        <v>0</v>
      </c>
      <c r="K54" s="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7">
        <f>SUM(L54:W54)</f>
        <v>0</v>
      </c>
    </row>
    <row r="55" spans="6:24" ht="14.25">
      <c r="F55" s="15"/>
      <c r="I55" s="11"/>
      <c r="L55" s="45">
        <f aca="true" t="shared" si="6" ref="L55:W55">$J$54*L54</f>
        <v>0</v>
      </c>
      <c r="M55" s="45">
        <f t="shared" si="6"/>
        <v>0</v>
      </c>
      <c r="N55" s="45">
        <f t="shared" si="6"/>
        <v>0</v>
      </c>
      <c r="O55" s="45">
        <f t="shared" si="6"/>
        <v>0</v>
      </c>
      <c r="P55" s="45">
        <f t="shared" si="6"/>
        <v>0</v>
      </c>
      <c r="Q55" s="45">
        <f t="shared" si="6"/>
        <v>0</v>
      </c>
      <c r="R55" s="45">
        <f t="shared" si="6"/>
        <v>0</v>
      </c>
      <c r="S55" s="45">
        <f t="shared" si="6"/>
        <v>0</v>
      </c>
      <c r="T55" s="45">
        <f t="shared" si="6"/>
        <v>0</v>
      </c>
      <c r="U55" s="45">
        <f t="shared" si="6"/>
        <v>0</v>
      </c>
      <c r="V55" s="45">
        <f t="shared" si="6"/>
        <v>0</v>
      </c>
      <c r="W55" s="45">
        <f t="shared" si="6"/>
        <v>0</v>
      </c>
      <c r="X55" s="4"/>
    </row>
    <row r="56" spans="12:24" ht="14.25"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2:24" ht="14.25"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5.75" thickBot="1">
      <c r="B58" s="27" t="s">
        <v>54</v>
      </c>
      <c r="C58" s="27"/>
      <c r="D58" s="27"/>
      <c r="E58" s="27"/>
      <c r="F58" s="27"/>
      <c r="G58" s="27"/>
      <c r="H58" s="27"/>
      <c r="I58" s="27"/>
      <c r="J58" s="16">
        <f>J21-J29-J36-J47-J54</f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2:24" ht="15" thickTop="1"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ht="14.25">
      <c r="B60" s="3" t="s">
        <v>93</v>
      </c>
      <c r="J60" s="10" t="e">
        <f>J58/D2</f>
        <v>#DIV/0!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2:24" ht="14.2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2:24" ht="14.2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2:24" ht="14.25"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2:24" ht="14.25"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2:24" ht="14.25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</sheetData>
  <sheetProtection sheet="1" objects="1" scenarios="1"/>
  <mergeCells count="7">
    <mergeCell ref="H54:I54"/>
    <mergeCell ref="H12:I12"/>
    <mergeCell ref="H29:I29"/>
    <mergeCell ref="H36:I36"/>
    <mergeCell ref="H47:I47"/>
    <mergeCell ref="H19:I19"/>
    <mergeCell ref="H21:I21"/>
  </mergeCells>
  <printOptions/>
  <pageMargins left="0.9448818897637796" right="0.5511811023622047" top="0.7874015748031497" bottom="0.7874015748031497" header="0.5118110236220472" footer="0.5118110236220472"/>
  <pageSetup blackAndWhite="1" horizontalDpi="300" verticalDpi="300" orientation="portrait" paperSize="9" scale="69" r:id="rId2"/>
  <headerFooter alignWithMargins="0">
    <oddFooter>&amp;LCopyright SAC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H19">
      <selection activeCell="W48" sqref="W4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1" width="9.33203125" style="3" customWidth="1"/>
    <col min="22" max="22" width="10.66015625" style="3" bestFit="1" customWidth="1"/>
    <col min="23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223</v>
      </c>
      <c r="C2" s="28"/>
      <c r="D2" s="50">
        <v>12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224</v>
      </c>
      <c r="F6" s="47">
        <v>4</v>
      </c>
      <c r="G6" s="4" t="s">
        <v>36</v>
      </c>
      <c r="H6" s="46">
        <v>240</v>
      </c>
      <c r="I6" s="11">
        <f>IF($F6&gt;0,($D$2*F6*H6),0)</f>
        <v>11520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211</v>
      </c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211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11520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>
        <v>1</v>
      </c>
      <c r="W9" s="86"/>
      <c r="X9" s="87">
        <f>SUM(L9:W9)</f>
        <v>1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11520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36</v>
      </c>
      <c r="I15" s="11">
        <f>IF($D$2&gt;0,($D$2*F15),0)</f>
        <v>432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211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211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211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432</v>
      </c>
      <c r="K19" s="6"/>
      <c r="L19" s="48">
        <v>1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1</v>
      </c>
    </row>
    <row r="20" spans="6:24" ht="14.25">
      <c r="F20" s="14"/>
      <c r="I20" s="11"/>
      <c r="L20" s="44">
        <f aca="true" t="shared" si="1" ref="L20:W20">L19*$J$19</f>
        <v>432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212</v>
      </c>
      <c r="F22" s="13">
        <v>48</v>
      </c>
      <c r="I22" s="11">
        <f>IF($D$2&gt;0,($D$2*F22),0)</f>
        <v>576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225</v>
      </c>
      <c r="F23" s="13">
        <v>81</v>
      </c>
      <c r="I23" s="11">
        <f>IF($D$2&gt;0,($D$2*F23),0)</f>
        <v>972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211</v>
      </c>
      <c r="F24" s="13">
        <v>20</v>
      </c>
      <c r="I24" s="11">
        <f>IF($D$2&gt;0,($D$2*F24),0)</f>
        <v>240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211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1788</v>
      </c>
      <c r="K26" s="6"/>
      <c r="L26" s="48">
        <v>0.3</v>
      </c>
      <c r="M26" s="48"/>
      <c r="N26" s="48"/>
      <c r="O26" s="48"/>
      <c r="P26" s="48">
        <v>0.7</v>
      </c>
      <c r="Q26" s="48"/>
      <c r="R26" s="48"/>
      <c r="S26" s="48"/>
      <c r="T26" s="48"/>
      <c r="U26" s="48"/>
      <c r="V26" s="48"/>
      <c r="W26" s="48"/>
      <c r="X26" s="87">
        <f>SUM(L26:W26)</f>
        <v>1</v>
      </c>
    </row>
    <row r="27" spans="6:24" ht="14.25">
      <c r="F27" s="4"/>
      <c r="I27" s="12"/>
      <c r="L27" s="45">
        <f aca="true" t="shared" si="2" ref="L27:W27">$J$26*L26</f>
        <v>536.4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1251.6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24</v>
      </c>
      <c r="I30" s="11">
        <f aca="true" t="shared" si="3" ref="I30:I36">IF($D$2&gt;0,($D$2*F30),0)</f>
        <v>288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214</v>
      </c>
      <c r="F31" s="13">
        <v>35</v>
      </c>
      <c r="I31" s="11">
        <f t="shared" si="3"/>
        <v>420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215</v>
      </c>
      <c r="F32" s="13">
        <v>31</v>
      </c>
      <c r="I32" s="11">
        <f t="shared" si="3"/>
        <v>372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211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211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211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211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1080</v>
      </c>
      <c r="K37" s="6"/>
      <c r="L37" s="48">
        <v>1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1</v>
      </c>
    </row>
    <row r="38" spans="6:24" ht="14.25">
      <c r="F38" s="15"/>
      <c r="I38" s="12"/>
      <c r="L38" s="45">
        <f aca="true" t="shared" si="4" ref="L38:W38">$J$37*L37</f>
        <v>1080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211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211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211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211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211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211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211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211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211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211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216</v>
      </c>
      <c r="F55" s="13">
        <v>0</v>
      </c>
      <c r="I55" s="11">
        <f aca="true" t="shared" si="8" ref="I55:I61">IF($D$2&gt;0,($D$2*F55),0)</f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211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211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211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211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211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211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0</v>
      </c>
      <c r="K62" s="1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87">
        <f>SUM(L62:W62)</f>
        <v>0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8220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39">
      <selection activeCell="A67" sqref="A67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10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226</v>
      </c>
      <c r="C2" s="28"/>
      <c r="D2" s="50">
        <v>12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227</v>
      </c>
      <c r="F6" s="47">
        <v>1</v>
      </c>
      <c r="G6" s="4" t="s">
        <v>36</v>
      </c>
      <c r="H6" s="46">
        <v>560</v>
      </c>
      <c r="I6" s="11">
        <f>IF($F6&gt;0,($D$2*F6*H6),0)</f>
        <v>6720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/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/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6720</v>
      </c>
      <c r="K9" s="6"/>
      <c r="L9" s="86"/>
      <c r="M9" s="86"/>
      <c r="N9" s="86"/>
      <c r="O9" s="86">
        <v>0.5</v>
      </c>
      <c r="P9" s="86"/>
      <c r="Q9" s="86"/>
      <c r="R9" s="86"/>
      <c r="S9" s="86"/>
      <c r="T9" s="86"/>
      <c r="U9" s="86">
        <v>0.5</v>
      </c>
      <c r="V9" s="86"/>
      <c r="W9" s="86"/>
      <c r="X9" s="87">
        <f>SUM(L9:W9)</f>
        <v>1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3360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3360</v>
      </c>
      <c r="V10" s="44">
        <f t="shared" si="0"/>
        <v>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/>
      <c r="F15" s="13">
        <v>0</v>
      </c>
      <c r="I15" s="11">
        <f>IF($D$2&gt;0,($D$2*F15),0)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/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/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/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0</v>
      </c>
      <c r="K19" s="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0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/>
      <c r="F22" s="13">
        <v>0</v>
      </c>
      <c r="I22" s="11">
        <f>IF($D$2&gt;0,($D$2*F22),0)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211</v>
      </c>
      <c r="F23" s="13">
        <v>0</v>
      </c>
      <c r="I23" s="11">
        <f>IF($D$2&gt;0,($D$2*F23),0)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211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211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0</v>
      </c>
      <c r="K26" s="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87">
        <f>SUM(L26:W26)</f>
        <v>0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211</v>
      </c>
      <c r="F30" s="13">
        <v>0</v>
      </c>
      <c r="I30" s="11">
        <f aca="true" t="shared" si="3" ref="I30:I36">IF($D$2&gt;0,($D$2*F30),0)</f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211</v>
      </c>
      <c r="F31" s="13">
        <v>0</v>
      </c>
      <c r="I31" s="11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211</v>
      </c>
      <c r="F32" s="13">
        <v>0</v>
      </c>
      <c r="I32" s="11">
        <f t="shared" si="3"/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211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211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211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211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0</v>
      </c>
      <c r="K37" s="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0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211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211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211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211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211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211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211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211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211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211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228</v>
      </c>
      <c r="F55" s="13">
        <v>10</v>
      </c>
      <c r="I55" s="11">
        <f aca="true" t="shared" si="8" ref="I55:I61">IF($D$2&gt;0,($D$2*F55),0)</f>
        <v>120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211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211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211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211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211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211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120</v>
      </c>
      <c r="K62" s="10"/>
      <c r="L62" s="48"/>
      <c r="M62" s="48"/>
      <c r="N62" s="48"/>
      <c r="O62" s="48"/>
      <c r="P62" s="48"/>
      <c r="Q62" s="48"/>
      <c r="R62" s="48"/>
      <c r="S62" s="48"/>
      <c r="T62" s="48">
        <v>1</v>
      </c>
      <c r="U62" s="48"/>
      <c r="V62" s="48"/>
      <c r="W62" s="48"/>
      <c r="X62" s="87">
        <f>SUM(L62:W62)</f>
        <v>1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120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6600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1">
      <selection activeCell="B28" sqref="B2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159</v>
      </c>
      <c r="C2" s="28"/>
      <c r="D2" s="50">
        <v>0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50</v>
      </c>
      <c r="F6" s="47">
        <v>0</v>
      </c>
      <c r="G6" s="4" t="s">
        <v>36</v>
      </c>
      <c r="H6" s="46">
        <v>0</v>
      </c>
      <c r="I6" s="11">
        <f>IF($F6&gt;0,($D$2*F6*H6),0)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51</v>
      </c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52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>
        <f>SUM(L9:W9)</f>
        <v>0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0</v>
      </c>
      <c r="I15" s="11">
        <f>IF($D$2&gt;0,($D$2*F15),0)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47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48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48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0</v>
      </c>
      <c r="K19" s="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0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4</v>
      </c>
      <c r="F22" s="13">
        <v>0</v>
      </c>
      <c r="I22" s="11">
        <f>IF($D$2&gt;0,($D$2*F22),0)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4</v>
      </c>
      <c r="F23" s="13">
        <v>0</v>
      </c>
      <c r="I23" s="11">
        <f>IF($D$2&gt;0,($D$2*F23),0)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4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4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0</v>
      </c>
      <c r="K26" s="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87">
        <f>SUM(L26:W26)</f>
        <v>0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0</v>
      </c>
      <c r="I30" s="11">
        <f aca="true" t="shared" si="3" ref="I30:I36">IF($D$2&gt;0,($D$2*F30),0)</f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7</v>
      </c>
      <c r="F31" s="13">
        <v>0</v>
      </c>
      <c r="I31" s="11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8</v>
      </c>
      <c r="F32" s="13">
        <v>0</v>
      </c>
      <c r="I32" s="11">
        <f t="shared" si="3"/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9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9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18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17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0</v>
      </c>
      <c r="K37" s="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0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19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20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20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20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10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12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13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14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14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44</v>
      </c>
      <c r="F55" s="13">
        <v>0</v>
      </c>
      <c r="I55" s="11">
        <f aca="true" t="shared" si="8" ref="I55:I61">IF($D$2&gt;0,($D$2*F55),0)</f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43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16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45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16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16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16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0</v>
      </c>
      <c r="K62" s="1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87">
        <f>SUM(L62:W62)</f>
        <v>0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1">
      <selection activeCell="B28" sqref="B2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158</v>
      </c>
      <c r="C2" s="28"/>
      <c r="D2" s="50">
        <v>0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50</v>
      </c>
      <c r="F6" s="47">
        <v>0</v>
      </c>
      <c r="G6" s="4" t="s">
        <v>36</v>
      </c>
      <c r="H6" s="46">
        <v>0</v>
      </c>
      <c r="I6" s="11">
        <f>IF($F6&gt;0,($D$2*F6*H6),0)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51</v>
      </c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52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>
        <f>SUM(L9:W9)</f>
        <v>0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0</v>
      </c>
      <c r="I15" s="11">
        <f>IF($D$2&gt;0,($D$2*F15),0)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47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48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48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0</v>
      </c>
      <c r="K19" s="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0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4</v>
      </c>
      <c r="F22" s="13">
        <v>0</v>
      </c>
      <c r="I22" s="11">
        <f>IF($D$2&gt;0,($D$2*F22),0)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4</v>
      </c>
      <c r="F23" s="13">
        <v>0</v>
      </c>
      <c r="I23" s="11">
        <f>IF($D$2&gt;0,($D$2*F23),0)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4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4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0</v>
      </c>
      <c r="K26" s="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87">
        <f>SUM(L26:W26)</f>
        <v>0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0</v>
      </c>
      <c r="I30" s="11">
        <f aca="true" t="shared" si="3" ref="I30:I36">IF($D$2&gt;0,($D$2*F30),0)</f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7</v>
      </c>
      <c r="F31" s="13">
        <v>0</v>
      </c>
      <c r="I31" s="11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8</v>
      </c>
      <c r="F32" s="13">
        <v>0</v>
      </c>
      <c r="I32" s="11">
        <f t="shared" si="3"/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9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9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18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17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0</v>
      </c>
      <c r="K37" s="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0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19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20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20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20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10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12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13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14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14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44</v>
      </c>
      <c r="F55" s="13">
        <v>0</v>
      </c>
      <c r="I55" s="11">
        <f aca="true" t="shared" si="8" ref="I55:I61">IF($D$2&gt;0,($D$2*F55),0)</f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43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16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45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16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16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16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0</v>
      </c>
      <c r="K62" s="1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87">
        <f>SUM(L62:W62)</f>
        <v>0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1">
      <selection activeCell="B28" sqref="B2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157</v>
      </c>
      <c r="C2" s="28"/>
      <c r="D2" s="50">
        <v>0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50</v>
      </c>
      <c r="F6" s="47">
        <v>0</v>
      </c>
      <c r="G6" s="4" t="s">
        <v>36</v>
      </c>
      <c r="H6" s="46">
        <v>0</v>
      </c>
      <c r="I6" s="11">
        <f>IF($F6&gt;0,($D$2*F6*H6),0)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51</v>
      </c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52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>
        <f>SUM(L9:W9)</f>
        <v>0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0</v>
      </c>
      <c r="I15" s="11">
        <f>IF($D$2&gt;0,($D$2*F15),0)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47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48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48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0</v>
      </c>
      <c r="K19" s="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0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4</v>
      </c>
      <c r="F22" s="13">
        <v>0</v>
      </c>
      <c r="I22" s="11">
        <f>IF($D$2&gt;0,($D$2*F22),0)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4</v>
      </c>
      <c r="F23" s="13">
        <v>0</v>
      </c>
      <c r="I23" s="11">
        <f>IF($D$2&gt;0,($D$2*F23),0)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4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4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0</v>
      </c>
      <c r="K26" s="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87">
        <f>SUM(L26:W26)</f>
        <v>0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0</v>
      </c>
      <c r="I30" s="11">
        <f aca="true" t="shared" si="3" ref="I30:I36">IF($D$2&gt;0,($D$2*F30),0)</f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7</v>
      </c>
      <c r="F31" s="13">
        <v>0</v>
      </c>
      <c r="I31" s="11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8</v>
      </c>
      <c r="F32" s="13">
        <v>0</v>
      </c>
      <c r="I32" s="11">
        <f t="shared" si="3"/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9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9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18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17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0</v>
      </c>
      <c r="K37" s="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0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19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20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20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20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10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12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13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14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14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44</v>
      </c>
      <c r="F55" s="13">
        <v>0</v>
      </c>
      <c r="I55" s="11">
        <f aca="true" t="shared" si="8" ref="I55:I61">IF($D$2&gt;0,($D$2*F55),0)</f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43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16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45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16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16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16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0</v>
      </c>
      <c r="K62" s="1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87">
        <f>SUM(L62:W62)</f>
        <v>0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1">
      <selection activeCell="B28" sqref="B2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156</v>
      </c>
      <c r="C2" s="28"/>
      <c r="D2" s="50">
        <v>0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50</v>
      </c>
      <c r="F6" s="47">
        <v>0</v>
      </c>
      <c r="G6" s="4" t="s">
        <v>36</v>
      </c>
      <c r="H6" s="46">
        <v>0</v>
      </c>
      <c r="I6" s="11">
        <f>IF($F6&gt;0,($D$2*F6*H6),0)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51</v>
      </c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52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>
        <f>SUM(L9:W9)</f>
        <v>0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0</v>
      </c>
      <c r="I15" s="11">
        <f>IF($D$2&gt;0,($D$2*F15),0)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47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48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48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0</v>
      </c>
      <c r="K19" s="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0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4</v>
      </c>
      <c r="F22" s="13">
        <v>0</v>
      </c>
      <c r="I22" s="11">
        <f>IF($D$2&gt;0,($D$2*F22),0)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4</v>
      </c>
      <c r="F23" s="13">
        <v>0</v>
      </c>
      <c r="I23" s="11">
        <f>IF($D$2&gt;0,($D$2*F23),0)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4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4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0</v>
      </c>
      <c r="K26" s="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87">
        <f>SUM(L26:W26)</f>
        <v>0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0</v>
      </c>
      <c r="I30" s="11">
        <f aca="true" t="shared" si="3" ref="I30:I36">IF($D$2&gt;0,($D$2*F30),0)</f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7</v>
      </c>
      <c r="F31" s="13">
        <v>0</v>
      </c>
      <c r="I31" s="11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8</v>
      </c>
      <c r="F32" s="13">
        <v>0</v>
      </c>
      <c r="I32" s="11">
        <f t="shared" si="3"/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9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9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18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17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0</v>
      </c>
      <c r="K37" s="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0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19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20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20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20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10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12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13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14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14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44</v>
      </c>
      <c r="F55" s="13">
        <v>0</v>
      </c>
      <c r="I55" s="11">
        <f aca="true" t="shared" si="8" ref="I55:I61">IF($D$2&gt;0,($D$2*F55),0)</f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43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16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45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16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16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16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0</v>
      </c>
      <c r="K62" s="1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87">
        <f>SUM(L62:W62)</f>
        <v>0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98"/>
  <sheetViews>
    <sheetView zoomScalePageLayoutView="0" workbookViewId="0" topLeftCell="A1">
      <selection activeCell="B28" sqref="B28"/>
    </sheetView>
  </sheetViews>
  <sheetFormatPr defaultColWidth="9.33203125" defaultRowHeight="12.75"/>
  <cols>
    <col min="1" max="1" width="1.3359375" style="3" customWidth="1"/>
    <col min="2" max="2" width="24.33203125" style="3" customWidth="1"/>
    <col min="3" max="3" width="1.171875" style="3" customWidth="1"/>
    <col min="4" max="4" width="27.83203125" style="3" customWidth="1"/>
    <col min="5" max="5" width="1.171875" style="3" customWidth="1"/>
    <col min="6" max="6" width="14" style="3" customWidth="1"/>
    <col min="7" max="7" width="10.83203125" style="3" customWidth="1"/>
    <col min="8" max="8" width="8.5" style="3" customWidth="1"/>
    <col min="9" max="9" width="14.66015625" style="3" customWidth="1"/>
    <col min="10" max="10" width="18.16015625" style="3" customWidth="1"/>
    <col min="11" max="11" width="2.33203125" style="3" customWidth="1"/>
    <col min="12" max="23" width="9.33203125" style="3" customWidth="1"/>
    <col min="24" max="24" width="9.33203125" style="88" customWidth="1"/>
    <col min="25" max="16384" width="9.33203125" style="3" customWidth="1"/>
  </cols>
  <sheetData>
    <row r="1" ht="6" customHeight="1" thickBot="1"/>
    <row r="2" spans="2:12" ht="15.75" thickBot="1">
      <c r="B2" s="49" t="s">
        <v>155</v>
      </c>
      <c r="C2" s="28"/>
      <c r="D2" s="50">
        <v>0</v>
      </c>
      <c r="E2" s="2"/>
      <c r="F2" s="1" t="s">
        <v>0</v>
      </c>
      <c r="H2" s="4">
        <f>IF(ISNUMBER(FIND("ha ",#REF!)),--LEFT(#REF!,FIND("ha ",#REF!)-1),"")</f>
      </c>
      <c r="I2" s="32" t="s">
        <v>57</v>
      </c>
      <c r="J2" s="3" t="s">
        <v>58</v>
      </c>
      <c r="L2" s="1" t="s">
        <v>55</v>
      </c>
    </row>
    <row r="3" spans="6:24" s="1" customFormat="1" ht="15">
      <c r="F3" s="4"/>
      <c r="H3" s="2"/>
      <c r="I3" s="3"/>
      <c r="X3" s="89"/>
    </row>
    <row r="4" spans="2:23" ht="15">
      <c r="B4" s="36" t="s">
        <v>21</v>
      </c>
      <c r="C4" s="37"/>
      <c r="D4" s="38"/>
      <c r="E4" s="38"/>
      <c r="F4" s="40" t="s">
        <v>53</v>
      </c>
      <c r="G4" s="39"/>
      <c r="H4" s="41" t="s">
        <v>49</v>
      </c>
      <c r="I4" s="41" t="s">
        <v>59</v>
      </c>
      <c r="J4" s="3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15">
      <c r="B5" s="5"/>
      <c r="C5" s="5"/>
      <c r="F5" s="5"/>
      <c r="G5" s="4"/>
      <c r="H5" s="2"/>
      <c r="I5" s="5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4:24" ht="14.25">
      <c r="D6" s="46" t="s">
        <v>50</v>
      </c>
      <c r="F6" s="47">
        <v>0</v>
      </c>
      <c r="G6" s="4" t="s">
        <v>36</v>
      </c>
      <c r="H6" s="46">
        <v>0</v>
      </c>
      <c r="I6" s="11">
        <f>IF($F6&gt;0,($D$2*F6*H6),0)</f>
        <v>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87"/>
    </row>
    <row r="7" spans="2:24" ht="15">
      <c r="B7" s="1"/>
      <c r="C7" s="1"/>
      <c r="D7" s="46" t="s">
        <v>51</v>
      </c>
      <c r="F7" s="47">
        <v>0</v>
      </c>
      <c r="G7" s="4" t="s">
        <v>36</v>
      </c>
      <c r="H7" s="46">
        <v>0</v>
      </c>
      <c r="I7" s="11">
        <f>IF($F7&gt;0,($D$2*F7*H7),0)</f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87"/>
    </row>
    <row r="8" spans="2:24" ht="15">
      <c r="B8" s="1"/>
      <c r="C8" s="1"/>
      <c r="D8" s="46" t="s">
        <v>52</v>
      </c>
      <c r="F8" s="47">
        <v>0</v>
      </c>
      <c r="G8" s="4" t="s">
        <v>36</v>
      </c>
      <c r="H8" s="46">
        <v>0</v>
      </c>
      <c r="I8" s="11">
        <f>IF($F8&gt;0,($D$2*F8*H8),0)</f>
        <v>0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87"/>
    </row>
    <row r="9" spans="2:24" ht="15">
      <c r="B9" s="1"/>
      <c r="C9" s="1"/>
      <c r="D9" s="22"/>
      <c r="E9" s="20"/>
      <c r="F9" s="23"/>
      <c r="G9" s="22"/>
      <c r="H9" s="152" t="s">
        <v>21</v>
      </c>
      <c r="I9" s="153"/>
      <c r="J9" s="17">
        <f>SUM(I6:I8)</f>
        <v>0</v>
      </c>
      <c r="K9" s="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>
        <f>SUM(L9:W9)</f>
        <v>0</v>
      </c>
    </row>
    <row r="10" spans="2:24" ht="15">
      <c r="B10" s="1"/>
      <c r="C10" s="1"/>
      <c r="D10" s="30"/>
      <c r="E10" s="33"/>
      <c r="F10" s="31"/>
      <c r="G10" s="30"/>
      <c r="H10" s="42"/>
      <c r="I10" s="43"/>
      <c r="J10" s="43"/>
      <c r="K10" s="6"/>
      <c r="L10" s="44">
        <f aca="true" t="shared" si="0" ref="L10:W10">L9*$J$9</f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4">
        <f t="shared" si="0"/>
        <v>0</v>
      </c>
      <c r="U10" s="44">
        <f t="shared" si="0"/>
        <v>0</v>
      </c>
      <c r="V10" s="44">
        <f t="shared" si="0"/>
        <v>0</v>
      </c>
      <c r="W10" s="44">
        <f t="shared" si="0"/>
        <v>0</v>
      </c>
      <c r="X10" s="87"/>
    </row>
    <row r="11" spans="2:24" ht="15">
      <c r="B11" s="1"/>
      <c r="C11" s="1"/>
      <c r="D11" s="30"/>
      <c r="E11" s="33"/>
      <c r="F11" s="31"/>
      <c r="G11" s="30"/>
      <c r="H11" s="42"/>
      <c r="I11" s="43"/>
      <c r="J11" s="43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</row>
    <row r="12" spans="2:24" ht="15">
      <c r="B12" s="1"/>
      <c r="C12" s="1"/>
      <c r="F12" s="4"/>
      <c r="H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7"/>
    </row>
    <row r="13" spans="2:24" ht="15">
      <c r="B13" s="36" t="s">
        <v>2</v>
      </c>
      <c r="C13" s="37"/>
      <c r="D13" s="38"/>
      <c r="E13" s="38"/>
      <c r="F13" s="40" t="s">
        <v>1</v>
      </c>
      <c r="G13" s="38"/>
      <c r="H13" s="39"/>
      <c r="I13" s="41" t="s">
        <v>59</v>
      </c>
      <c r="J13" s="3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7"/>
    </row>
    <row r="14" spans="2:24" ht="15">
      <c r="B14" s="1" t="s">
        <v>37</v>
      </c>
      <c r="C14" s="1"/>
      <c r="F14" s="4"/>
      <c r="H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7"/>
    </row>
    <row r="15" spans="4:24" ht="14.25">
      <c r="D15" s="46" t="s">
        <v>3</v>
      </c>
      <c r="F15" s="13">
        <v>0</v>
      </c>
      <c r="I15" s="11">
        <f>IF($D$2&gt;0,($D$2*F15),0)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7"/>
    </row>
    <row r="16" spans="4:24" ht="14.25">
      <c r="D16" s="46" t="s">
        <v>47</v>
      </c>
      <c r="F16" s="13">
        <v>0</v>
      </c>
      <c r="I16" s="11">
        <f>IF($D$2&gt;0,($D$2*F16),0)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7"/>
    </row>
    <row r="17" spans="4:24" ht="14.25">
      <c r="D17" s="46" t="s">
        <v>48</v>
      </c>
      <c r="F17" s="13">
        <v>0</v>
      </c>
      <c r="I17" s="11">
        <f>IF($D$2&gt;0,($D$2*F17),0)</f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7"/>
    </row>
    <row r="18" spans="4:24" ht="15">
      <c r="D18" s="46" t="s">
        <v>48</v>
      </c>
      <c r="F18" s="13">
        <v>0</v>
      </c>
      <c r="I18" s="11">
        <f>IF($D$2&gt;0,($D$2*F18),0)</f>
        <v>0</v>
      </c>
      <c r="L18" s="29" t="s">
        <v>22</v>
      </c>
      <c r="M18" s="29" t="s">
        <v>23</v>
      </c>
      <c r="N18" s="29" t="s">
        <v>24</v>
      </c>
      <c r="O18" s="29" t="s">
        <v>25</v>
      </c>
      <c r="P18" s="29" t="s">
        <v>26</v>
      </c>
      <c r="Q18" s="29" t="s">
        <v>27</v>
      </c>
      <c r="R18" s="29" t="s">
        <v>28</v>
      </c>
      <c r="S18" s="29" t="s">
        <v>29</v>
      </c>
      <c r="T18" s="29" t="s">
        <v>30</v>
      </c>
      <c r="U18" s="29" t="s">
        <v>31</v>
      </c>
      <c r="V18" s="29" t="s">
        <v>32</v>
      </c>
      <c r="W18" s="29" t="s">
        <v>33</v>
      </c>
      <c r="X18" s="87"/>
    </row>
    <row r="19" spans="4:24" ht="15">
      <c r="D19" s="22"/>
      <c r="E19" s="20"/>
      <c r="F19" s="25"/>
      <c r="G19" s="22"/>
      <c r="H19" s="152" t="s">
        <v>56</v>
      </c>
      <c r="I19" s="153"/>
      <c r="J19" s="17">
        <f>SUM(I15:I17)</f>
        <v>0</v>
      </c>
      <c r="K19" s="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7">
        <f>SUM(L19:W19)</f>
        <v>0</v>
      </c>
    </row>
    <row r="20" spans="6:24" ht="14.25">
      <c r="F20" s="14"/>
      <c r="I20" s="11"/>
      <c r="L20" s="44">
        <f aca="true" t="shared" si="1" ref="L20:W20">L19*$J$19</f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87"/>
    </row>
    <row r="21" spans="2:24" ht="15">
      <c r="B21" s="1" t="s">
        <v>4</v>
      </c>
      <c r="C21" s="1"/>
      <c r="F21" s="4"/>
      <c r="I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7"/>
    </row>
    <row r="22" spans="4:24" ht="14.25">
      <c r="D22" s="46" t="s">
        <v>4</v>
      </c>
      <c r="F22" s="13">
        <v>0</v>
      </c>
      <c r="I22" s="11">
        <f>IF($D$2&gt;0,($D$2*F22),0)</f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7"/>
    </row>
    <row r="23" spans="4:24" ht="14.25">
      <c r="D23" s="46" t="s">
        <v>4</v>
      </c>
      <c r="F23" s="13">
        <v>0</v>
      </c>
      <c r="I23" s="11">
        <f>IF($D$2&gt;0,($D$2*F23),0)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7"/>
    </row>
    <row r="24" spans="4:24" ht="14.25">
      <c r="D24" s="46" t="s">
        <v>4</v>
      </c>
      <c r="F24" s="13">
        <v>0</v>
      </c>
      <c r="I24" s="11">
        <f>IF($D$2&gt;0,($D$2*F24),0)</f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7"/>
    </row>
    <row r="25" spans="4:24" ht="15">
      <c r="D25" s="46" t="s">
        <v>4</v>
      </c>
      <c r="F25" s="13">
        <v>0</v>
      </c>
      <c r="G25" s="8"/>
      <c r="I25" s="11">
        <f>IF($D$2&gt;0,($D$2*F25),0)</f>
        <v>0</v>
      </c>
      <c r="L25" s="29" t="s">
        <v>22</v>
      </c>
      <c r="M25" s="29" t="s">
        <v>23</v>
      </c>
      <c r="N25" s="29" t="s">
        <v>24</v>
      </c>
      <c r="O25" s="29" t="s">
        <v>25</v>
      </c>
      <c r="P25" s="29" t="s">
        <v>26</v>
      </c>
      <c r="Q25" s="29" t="s">
        <v>27</v>
      </c>
      <c r="R25" s="29" t="s">
        <v>28</v>
      </c>
      <c r="S25" s="29" t="s">
        <v>29</v>
      </c>
      <c r="T25" s="29" t="s">
        <v>30</v>
      </c>
      <c r="U25" s="29" t="s">
        <v>31</v>
      </c>
      <c r="V25" s="29" t="s">
        <v>32</v>
      </c>
      <c r="W25" s="29" t="s">
        <v>33</v>
      </c>
      <c r="X25" s="87"/>
    </row>
    <row r="26" spans="4:24" ht="15">
      <c r="D26" s="22"/>
      <c r="E26" s="20"/>
      <c r="F26" s="21"/>
      <c r="G26" s="24"/>
      <c r="H26" s="152" t="s">
        <v>38</v>
      </c>
      <c r="I26" s="153"/>
      <c r="J26" s="17">
        <f>SUM(I22:I25)</f>
        <v>0</v>
      </c>
      <c r="K26" s="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87">
        <f>SUM(L26:W26)</f>
        <v>0</v>
      </c>
    </row>
    <row r="27" spans="6:24" ht="14.25">
      <c r="F27" s="4"/>
      <c r="I27" s="12"/>
      <c r="L27" s="45">
        <f aca="true" t="shared" si="2" ref="L27:W27">$J$26*L26</f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87"/>
    </row>
    <row r="28" spans="2:24" ht="15">
      <c r="B28" s="1" t="s">
        <v>232</v>
      </c>
      <c r="C28" s="1"/>
      <c r="F28" s="4"/>
      <c r="I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7"/>
    </row>
    <row r="29" spans="6:24" ht="14.25">
      <c r="F29" s="9"/>
      <c r="I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7"/>
    </row>
    <row r="30" spans="4:24" ht="14.25">
      <c r="D30" s="46" t="s">
        <v>6</v>
      </c>
      <c r="F30" s="13">
        <v>0</v>
      </c>
      <c r="I30" s="11">
        <f aca="true" t="shared" si="3" ref="I30:I36">IF($D$2&gt;0,($D$2*F30),0)</f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7"/>
    </row>
    <row r="31" spans="4:24" ht="14.25">
      <c r="D31" s="46" t="s">
        <v>7</v>
      </c>
      <c r="F31" s="13">
        <v>0</v>
      </c>
      <c r="I31" s="11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7"/>
    </row>
    <row r="32" spans="4:24" ht="14.25">
      <c r="D32" s="46" t="s">
        <v>8</v>
      </c>
      <c r="F32" s="13">
        <v>0</v>
      </c>
      <c r="I32" s="11">
        <f t="shared" si="3"/>
        <v>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7"/>
    </row>
    <row r="33" spans="4:24" ht="14.25">
      <c r="D33" s="46" t="s">
        <v>9</v>
      </c>
      <c r="F33" s="13">
        <v>0</v>
      </c>
      <c r="I33" s="11">
        <f t="shared" si="3"/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7"/>
    </row>
    <row r="34" spans="4:24" ht="14.25">
      <c r="D34" s="46" t="s">
        <v>9</v>
      </c>
      <c r="F34" s="13">
        <v>0</v>
      </c>
      <c r="I34" s="11">
        <f t="shared" si="3"/>
        <v>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7"/>
    </row>
    <row r="35" spans="4:24" ht="14.25">
      <c r="D35" s="46" t="s">
        <v>18</v>
      </c>
      <c r="F35" s="13">
        <v>0</v>
      </c>
      <c r="I35" s="11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7"/>
    </row>
    <row r="36" spans="4:24" ht="15">
      <c r="D36" s="46" t="s">
        <v>17</v>
      </c>
      <c r="F36" s="13">
        <v>0</v>
      </c>
      <c r="I36" s="11">
        <f t="shared" si="3"/>
        <v>0</v>
      </c>
      <c r="L36" s="29" t="s">
        <v>22</v>
      </c>
      <c r="M36" s="29" t="s">
        <v>23</v>
      </c>
      <c r="N36" s="29" t="s">
        <v>24</v>
      </c>
      <c r="O36" s="29" t="s">
        <v>25</v>
      </c>
      <c r="P36" s="29" t="s">
        <v>26</v>
      </c>
      <c r="Q36" s="29" t="s">
        <v>27</v>
      </c>
      <c r="R36" s="29" t="s">
        <v>28</v>
      </c>
      <c r="S36" s="29" t="s">
        <v>29</v>
      </c>
      <c r="T36" s="29" t="s">
        <v>30</v>
      </c>
      <c r="U36" s="29" t="s">
        <v>31</v>
      </c>
      <c r="V36" s="29" t="s">
        <v>32</v>
      </c>
      <c r="W36" s="29" t="s">
        <v>33</v>
      </c>
      <c r="X36" s="87"/>
    </row>
    <row r="37" spans="4:24" ht="15">
      <c r="D37" s="20"/>
      <c r="E37" s="20"/>
      <c r="F37" s="21"/>
      <c r="G37" s="22"/>
      <c r="H37" s="152" t="s">
        <v>39</v>
      </c>
      <c r="I37" s="153"/>
      <c r="J37" s="17">
        <f>SUM(I30:I36)</f>
        <v>0</v>
      </c>
      <c r="K37" s="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87">
        <f>SUM(L37:W37)</f>
        <v>0</v>
      </c>
    </row>
    <row r="38" spans="6:24" ht="14.25">
      <c r="F38" s="15"/>
      <c r="I38" s="12"/>
      <c r="L38" s="45">
        <f aca="true" t="shared" si="4" ref="L38:W38">$J$37*L37</f>
        <v>0</v>
      </c>
      <c r="M38" s="45">
        <f t="shared" si="4"/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45">
        <f t="shared" si="4"/>
        <v>0</v>
      </c>
      <c r="U38" s="45">
        <f t="shared" si="4"/>
        <v>0</v>
      </c>
      <c r="V38" s="45">
        <f t="shared" si="4"/>
        <v>0</v>
      </c>
      <c r="W38" s="45">
        <f t="shared" si="4"/>
        <v>0</v>
      </c>
      <c r="X38" s="87"/>
    </row>
    <row r="39" spans="2:24" ht="15">
      <c r="B39" s="1" t="s">
        <v>15</v>
      </c>
      <c r="C39" s="1"/>
      <c r="F39" s="15"/>
      <c r="I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7"/>
    </row>
    <row r="40" spans="4:24" ht="14.25">
      <c r="D40" s="46" t="s">
        <v>19</v>
      </c>
      <c r="F40" s="13">
        <v>0</v>
      </c>
      <c r="I40" s="11">
        <f>IF($D$2&gt;0,($D$2*F40),0)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7"/>
    </row>
    <row r="41" spans="4:24" ht="14.25">
      <c r="D41" s="46" t="s">
        <v>20</v>
      </c>
      <c r="F41" s="13">
        <v>0</v>
      </c>
      <c r="I41" s="11">
        <f>IF($D$2&gt;0,($D$2*F41),0)</f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7"/>
    </row>
    <row r="42" spans="4:24" ht="14.25">
      <c r="D42" s="46" t="s">
        <v>20</v>
      </c>
      <c r="F42" s="13">
        <v>0</v>
      </c>
      <c r="I42" s="11">
        <f>IF($D$2&gt;0,($D$2*F42),0)</f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7"/>
    </row>
    <row r="43" spans="4:24" ht="15">
      <c r="D43" s="46" t="s">
        <v>20</v>
      </c>
      <c r="F43" s="13">
        <v>0</v>
      </c>
      <c r="I43" s="11">
        <f>IF($D$2&gt;0,($D$2*F43),0)</f>
        <v>0</v>
      </c>
      <c r="L43" s="29" t="s">
        <v>22</v>
      </c>
      <c r="M43" s="29" t="s">
        <v>23</v>
      </c>
      <c r="N43" s="29" t="s">
        <v>24</v>
      </c>
      <c r="O43" s="29" t="s">
        <v>25</v>
      </c>
      <c r="P43" s="29" t="s">
        <v>26</v>
      </c>
      <c r="Q43" s="29" t="s">
        <v>27</v>
      </c>
      <c r="R43" s="29" t="s">
        <v>28</v>
      </c>
      <c r="S43" s="29" t="s">
        <v>29</v>
      </c>
      <c r="T43" s="29" t="s">
        <v>30</v>
      </c>
      <c r="U43" s="29" t="s">
        <v>31</v>
      </c>
      <c r="V43" s="29" t="s">
        <v>32</v>
      </c>
      <c r="W43" s="29" t="s">
        <v>33</v>
      </c>
      <c r="X43" s="87"/>
    </row>
    <row r="44" spans="4:24" ht="15">
      <c r="D44" s="20"/>
      <c r="E44" s="20"/>
      <c r="F44" s="21"/>
      <c r="G44" s="22"/>
      <c r="H44" s="152" t="s">
        <v>40</v>
      </c>
      <c r="I44" s="153"/>
      <c r="J44" s="17">
        <f>SUM(I40:I43)</f>
        <v>0</v>
      </c>
      <c r="K44" s="6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87">
        <f>SUM(L44:W44)</f>
        <v>0</v>
      </c>
    </row>
    <row r="45" spans="6:24" ht="14.25">
      <c r="F45" s="15"/>
      <c r="I45" s="11"/>
      <c r="L45" s="45">
        <f aca="true" t="shared" si="5" ref="L45:W45">$J$44*L44</f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45">
        <f t="shared" si="5"/>
        <v>0</v>
      </c>
      <c r="R45" s="45">
        <f t="shared" si="5"/>
        <v>0</v>
      </c>
      <c r="S45" s="45">
        <f t="shared" si="5"/>
        <v>0</v>
      </c>
      <c r="T45" s="45">
        <f t="shared" si="5"/>
        <v>0</v>
      </c>
      <c r="U45" s="45">
        <f t="shared" si="5"/>
        <v>0</v>
      </c>
      <c r="V45" s="45">
        <f t="shared" si="5"/>
        <v>0</v>
      </c>
      <c r="W45" s="45">
        <f t="shared" si="5"/>
        <v>0</v>
      </c>
      <c r="X45" s="87"/>
    </row>
    <row r="46" spans="2:24" ht="15">
      <c r="B46" s="1" t="s">
        <v>60</v>
      </c>
      <c r="C46" s="1"/>
      <c r="F46" s="4"/>
      <c r="I46" s="1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7"/>
    </row>
    <row r="47" spans="4:24" ht="14.25">
      <c r="D47" s="46" t="s">
        <v>10</v>
      </c>
      <c r="F47" s="13">
        <v>0</v>
      </c>
      <c r="I47" s="11">
        <f aca="true" t="shared" si="6" ref="I47:I52">IF($D$2&gt;0,($D$2*F47),0)</f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7"/>
    </row>
    <row r="48" spans="4:24" ht="14.25">
      <c r="D48" s="46" t="s">
        <v>11</v>
      </c>
      <c r="F48" s="13">
        <v>0</v>
      </c>
      <c r="I48" s="11">
        <f t="shared" si="6"/>
        <v>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7"/>
    </row>
    <row r="49" spans="4:24" ht="14.25">
      <c r="D49" s="46" t="s">
        <v>12</v>
      </c>
      <c r="F49" s="13">
        <v>0</v>
      </c>
      <c r="I49" s="11">
        <f t="shared" si="6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87"/>
    </row>
    <row r="50" spans="4:24" ht="14.25">
      <c r="D50" s="46" t="s">
        <v>13</v>
      </c>
      <c r="F50" s="13">
        <v>0</v>
      </c>
      <c r="I50" s="11">
        <f t="shared" si="6"/>
        <v>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87"/>
    </row>
    <row r="51" spans="4:24" ht="14.25">
      <c r="D51" s="46" t="s">
        <v>14</v>
      </c>
      <c r="F51" s="13">
        <v>0</v>
      </c>
      <c r="I51" s="11">
        <f t="shared" si="6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87"/>
    </row>
    <row r="52" spans="4:24" ht="15">
      <c r="D52" s="46" t="s">
        <v>14</v>
      </c>
      <c r="F52" s="13">
        <v>0</v>
      </c>
      <c r="I52" s="11">
        <f t="shared" si="6"/>
        <v>0</v>
      </c>
      <c r="L52" s="29" t="s">
        <v>22</v>
      </c>
      <c r="M52" s="29" t="s">
        <v>23</v>
      </c>
      <c r="N52" s="29" t="s">
        <v>24</v>
      </c>
      <c r="O52" s="29" t="s">
        <v>25</v>
      </c>
      <c r="P52" s="29" t="s">
        <v>26</v>
      </c>
      <c r="Q52" s="29" t="s">
        <v>27</v>
      </c>
      <c r="R52" s="29" t="s">
        <v>28</v>
      </c>
      <c r="S52" s="29" t="s">
        <v>29</v>
      </c>
      <c r="T52" s="29" t="s">
        <v>30</v>
      </c>
      <c r="U52" s="29" t="s">
        <v>31</v>
      </c>
      <c r="V52" s="29" t="s">
        <v>32</v>
      </c>
      <c r="W52" s="29" t="s">
        <v>33</v>
      </c>
      <c r="X52" s="87"/>
    </row>
    <row r="53" spans="4:24" ht="15">
      <c r="D53" s="20"/>
      <c r="E53" s="20"/>
      <c r="F53" s="23"/>
      <c r="G53" s="22"/>
      <c r="H53" s="152" t="s">
        <v>41</v>
      </c>
      <c r="I53" s="153"/>
      <c r="J53" s="18">
        <f>SUM(I47:I52)</f>
        <v>0</v>
      </c>
      <c r="K53" s="7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87">
        <f>SUM(L53:W53)</f>
        <v>0</v>
      </c>
    </row>
    <row r="54" spans="2:24" ht="15">
      <c r="B54" s="1"/>
      <c r="C54" s="1"/>
      <c r="F54" s="4"/>
      <c r="I54" s="12"/>
      <c r="L54" s="45">
        <f aca="true" t="shared" si="7" ref="L54:W54">$J$53*L53</f>
        <v>0</v>
      </c>
      <c r="M54" s="45">
        <f t="shared" si="7"/>
        <v>0</v>
      </c>
      <c r="N54" s="45">
        <f t="shared" si="7"/>
        <v>0</v>
      </c>
      <c r="O54" s="45">
        <f t="shared" si="7"/>
        <v>0</v>
      </c>
      <c r="P54" s="45">
        <f t="shared" si="7"/>
        <v>0</v>
      </c>
      <c r="Q54" s="45">
        <f t="shared" si="7"/>
        <v>0</v>
      </c>
      <c r="R54" s="45">
        <f t="shared" si="7"/>
        <v>0</v>
      </c>
      <c r="S54" s="45">
        <f t="shared" si="7"/>
        <v>0</v>
      </c>
      <c r="T54" s="45">
        <f t="shared" si="7"/>
        <v>0</v>
      </c>
      <c r="U54" s="45">
        <f t="shared" si="7"/>
        <v>0</v>
      </c>
      <c r="V54" s="45">
        <f t="shared" si="7"/>
        <v>0</v>
      </c>
      <c r="W54" s="45">
        <f t="shared" si="7"/>
        <v>0</v>
      </c>
      <c r="X54" s="87"/>
    </row>
    <row r="55" spans="2:24" ht="15">
      <c r="B55" s="1" t="s">
        <v>42</v>
      </c>
      <c r="C55" s="1"/>
      <c r="D55" s="46" t="s">
        <v>44</v>
      </c>
      <c r="F55" s="13">
        <v>0</v>
      </c>
      <c r="I55" s="11">
        <f aca="true" t="shared" si="8" ref="I55:I61">IF($D$2&gt;0,($D$2*F55),0)</f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87"/>
    </row>
    <row r="56" spans="4:24" ht="14.25">
      <c r="D56" s="46" t="s">
        <v>43</v>
      </c>
      <c r="F56" s="13">
        <v>0</v>
      </c>
      <c r="I56" s="11">
        <f t="shared" si="8"/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87"/>
    </row>
    <row r="57" spans="4:24" ht="14.25">
      <c r="D57" s="46" t="s">
        <v>16</v>
      </c>
      <c r="F57" s="13">
        <v>0</v>
      </c>
      <c r="I57" s="11">
        <f t="shared" si="8"/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87"/>
    </row>
    <row r="58" spans="4:24" ht="14.25">
      <c r="D58" s="46" t="s">
        <v>45</v>
      </c>
      <c r="F58" s="13">
        <v>0</v>
      </c>
      <c r="I58" s="11">
        <f t="shared" si="8"/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87"/>
    </row>
    <row r="59" spans="4:24" ht="14.25">
      <c r="D59" s="46" t="s">
        <v>16</v>
      </c>
      <c r="F59" s="13">
        <v>0</v>
      </c>
      <c r="I59" s="11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7"/>
    </row>
    <row r="60" spans="4:24" ht="14.25">
      <c r="D60" s="46" t="s">
        <v>16</v>
      </c>
      <c r="F60" s="13">
        <v>0</v>
      </c>
      <c r="I60" s="11">
        <f t="shared" si="8"/>
        <v>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87"/>
    </row>
    <row r="61" spans="4:24" ht="15">
      <c r="D61" s="46" t="s">
        <v>16</v>
      </c>
      <c r="F61" s="13">
        <v>0</v>
      </c>
      <c r="I61" s="11">
        <f t="shared" si="8"/>
        <v>0</v>
      </c>
      <c r="L61" s="29" t="s">
        <v>22</v>
      </c>
      <c r="M61" s="29" t="s">
        <v>23</v>
      </c>
      <c r="N61" s="29" t="s">
        <v>24</v>
      </c>
      <c r="O61" s="29" t="s">
        <v>25</v>
      </c>
      <c r="P61" s="29" t="s">
        <v>26</v>
      </c>
      <c r="Q61" s="29" t="s">
        <v>27</v>
      </c>
      <c r="R61" s="29" t="s">
        <v>28</v>
      </c>
      <c r="S61" s="29" t="s">
        <v>29</v>
      </c>
      <c r="T61" s="29" t="s">
        <v>30</v>
      </c>
      <c r="U61" s="29" t="s">
        <v>31</v>
      </c>
      <c r="V61" s="29" t="s">
        <v>32</v>
      </c>
      <c r="W61" s="29" t="s">
        <v>33</v>
      </c>
      <c r="X61" s="87"/>
    </row>
    <row r="62" spans="4:24" ht="15">
      <c r="D62" s="20"/>
      <c r="E62" s="20"/>
      <c r="F62" s="22"/>
      <c r="G62" s="22"/>
      <c r="H62" s="152" t="s">
        <v>46</v>
      </c>
      <c r="I62" s="153"/>
      <c r="J62" s="19">
        <f>SUM(I55:I61)</f>
        <v>0</v>
      </c>
      <c r="K62" s="10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87">
        <f>SUM(L62:W62)</f>
        <v>0</v>
      </c>
    </row>
    <row r="63" spans="12:24" ht="14.25">
      <c r="L63" s="45">
        <f aca="true" t="shared" si="9" ref="L63:W63">$J$62*L62</f>
        <v>0</v>
      </c>
      <c r="M63" s="45">
        <f t="shared" si="9"/>
        <v>0</v>
      </c>
      <c r="N63" s="45">
        <f t="shared" si="9"/>
        <v>0</v>
      </c>
      <c r="O63" s="45">
        <f t="shared" si="9"/>
        <v>0</v>
      </c>
      <c r="P63" s="45">
        <f t="shared" si="9"/>
        <v>0</v>
      </c>
      <c r="Q63" s="45">
        <f t="shared" si="9"/>
        <v>0</v>
      </c>
      <c r="R63" s="45">
        <f t="shared" si="9"/>
        <v>0</v>
      </c>
      <c r="S63" s="45">
        <f t="shared" si="9"/>
        <v>0</v>
      </c>
      <c r="T63" s="45">
        <f t="shared" si="9"/>
        <v>0</v>
      </c>
      <c r="U63" s="45">
        <f t="shared" si="9"/>
        <v>0</v>
      </c>
      <c r="V63" s="45">
        <f t="shared" si="9"/>
        <v>0</v>
      </c>
      <c r="W63" s="45">
        <f t="shared" si="9"/>
        <v>0</v>
      </c>
      <c r="X63" s="87"/>
    </row>
    <row r="64" spans="12:24" ht="14.25"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87"/>
    </row>
    <row r="65" spans="12:24" ht="14.25"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7"/>
    </row>
    <row r="66" spans="2:24" ht="15.75" thickBot="1">
      <c r="B66" s="27" t="s">
        <v>54</v>
      </c>
      <c r="C66" s="27"/>
      <c r="D66" s="27"/>
      <c r="E66" s="27"/>
      <c r="F66" s="27"/>
      <c r="G66" s="27"/>
      <c r="H66" s="27"/>
      <c r="I66" s="27"/>
      <c r="J66" s="16">
        <f>J9-J19-J26-J37-J44-J53-J62</f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87"/>
    </row>
    <row r="67" spans="12:24" ht="15" thickTop="1"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87"/>
    </row>
    <row r="68" spans="12:24" ht="14.25"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87"/>
    </row>
    <row r="69" spans="12:24" ht="14.25"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87"/>
    </row>
    <row r="70" spans="12:24" ht="14.25"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87"/>
    </row>
    <row r="71" spans="12:24" ht="14.25"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87"/>
    </row>
    <row r="72" spans="12:24" ht="14.25"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87"/>
    </row>
    <row r="73" spans="12:24" ht="14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87"/>
    </row>
    <row r="74" spans="12:24" ht="14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87"/>
    </row>
    <row r="75" spans="12:24" ht="14.25"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87"/>
    </row>
    <row r="76" spans="12:24" ht="14.25"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87"/>
    </row>
    <row r="77" spans="12:24" ht="14.25"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87"/>
    </row>
    <row r="78" spans="12:24" ht="14.25"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87"/>
    </row>
    <row r="79" spans="12:24" ht="14.25"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87"/>
    </row>
    <row r="80" spans="12:24" ht="14.25"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87"/>
    </row>
    <row r="81" spans="12:24" ht="14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87"/>
    </row>
    <row r="82" spans="12:24" ht="14.25"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87"/>
    </row>
    <row r="83" spans="12:24" ht="14.25"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87"/>
    </row>
    <row r="84" spans="12:24" ht="14.25"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87"/>
    </row>
    <row r="85" spans="12:24" ht="14.25"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87"/>
    </row>
    <row r="86" spans="12:24" ht="14.25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87"/>
    </row>
    <row r="87" spans="12:24" ht="14.25"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87"/>
    </row>
    <row r="88" spans="12:24" ht="14.25"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87"/>
    </row>
    <row r="89" spans="12:24" ht="14.25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87"/>
    </row>
    <row r="90" spans="12:24" ht="14.25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7"/>
    </row>
    <row r="91" spans="12:24" ht="14.25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7"/>
    </row>
    <row r="92" spans="12:24" ht="14.2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7"/>
    </row>
    <row r="93" spans="12:24" ht="14.2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7"/>
    </row>
    <row r="94" spans="12:24" ht="14.2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7"/>
    </row>
    <row r="95" spans="12:24" ht="14.2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87"/>
    </row>
    <row r="96" spans="12:24" ht="14.25"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87"/>
    </row>
    <row r="97" spans="12:24" ht="14.25"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87"/>
    </row>
    <row r="98" spans="12:24" ht="14.25"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87"/>
    </row>
  </sheetData>
  <sheetProtection/>
  <mergeCells count="7">
    <mergeCell ref="H44:I44"/>
    <mergeCell ref="H53:I53"/>
    <mergeCell ref="H62:I62"/>
    <mergeCell ref="H9:I9"/>
    <mergeCell ref="H19:I19"/>
    <mergeCell ref="H26:I26"/>
    <mergeCell ref="H37:I37"/>
  </mergeCells>
  <printOptions/>
  <pageMargins left="0.9448818897637796" right="0.5511811023622047" top="0.7874015748031497" bottom="0.7874015748031497" header="0.5118110236220472" footer="0.5118110236220472"/>
  <pageSetup blackAndWhite="1" orientation="portrait" paperSize="9" scale="69" r:id="rId2"/>
  <headerFooter alignWithMargins="0">
    <oddFooter>&amp;LCopyright SAC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RDuncan</dc:creator>
  <cp:keywords/>
  <dc:description/>
  <cp:lastModifiedBy>Mies</cp:lastModifiedBy>
  <cp:lastPrinted>2007-10-04T16:15:10Z</cp:lastPrinted>
  <dcterms:created xsi:type="dcterms:W3CDTF">2007-06-13T16:01:35Z</dcterms:created>
  <dcterms:modified xsi:type="dcterms:W3CDTF">2017-08-16T08:34:29Z</dcterms:modified>
  <cp:category/>
  <cp:version/>
  <cp:contentType/>
  <cp:contentStatus/>
</cp:coreProperties>
</file>